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tiff" ContentType="image/tif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punbia.TUERNITZ\Desktop\"/>
    </mc:Choice>
  </mc:AlternateContent>
  <bookViews>
    <workbookView xWindow="0" yWindow="0" windowWidth="19170" windowHeight="9270" activeTab="1"/>
  </bookViews>
  <sheets>
    <sheet name="Information" sheetId="6" r:id="rId1"/>
    <sheet name="Eingabemaske" sheetId="1" r:id="rId2"/>
    <sheet name="Gebäudeinventar" sheetId="4" r:id="rId3"/>
    <sheet name="Ausgangsbasis" sheetId="5" r:id="rId4"/>
    <sheet name="Tabelle2" sheetId="3" state="hidden" r:id="rId5"/>
  </sheets>
  <definedNames>
    <definedName name="_xlnm.Print_Area" localSheetId="3">Ausgangsbasis!$B$1:$I$43</definedName>
    <definedName name="_xlnm.Print_Area" localSheetId="1">Eingabemaske!$A$1:$N$14</definedName>
    <definedName name="_xlnm.Print_Area" localSheetId="2">Gebäudeinventar!$B$1:$I$49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 i="1" l="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7" i="1"/>
  <c r="Q6" i="1"/>
  <c r="D6" i="1" l="1"/>
  <c r="D7" i="1"/>
  <c r="D8" i="1"/>
  <c r="D9" i="1"/>
  <c r="D10" i="1"/>
  <c r="D11" i="1"/>
  <c r="N7" i="1"/>
  <c r="N8" i="1"/>
  <c r="N9" i="1"/>
  <c r="N10" i="1"/>
  <c r="N11" i="1"/>
  <c r="F10" i="4" l="1"/>
  <c r="T18" i="1" l="1"/>
  <c r="U18" i="1" s="1"/>
  <c r="V18" i="1" s="1"/>
  <c r="D19" i="1" l="1"/>
  <c r="D20" i="1"/>
  <c r="D21" i="1"/>
  <c r="D22" i="1"/>
  <c r="D23" i="1"/>
  <c r="D24" i="1"/>
  <c r="D25" i="1"/>
  <c r="D26" i="1"/>
  <c r="D27" i="1"/>
  <c r="D28" i="1"/>
  <c r="D29" i="1"/>
  <c r="D30" i="1"/>
  <c r="D31" i="1"/>
  <c r="D32" i="1"/>
  <c r="D33" i="1"/>
  <c r="D34" i="1"/>
  <c r="D35" i="1"/>
  <c r="D36" i="1"/>
  <c r="D37" i="1"/>
  <c r="D38" i="1"/>
  <c r="D14" i="1"/>
  <c r="D15" i="1"/>
  <c r="D16" i="1"/>
  <c r="D17" i="1"/>
  <c r="D18" i="1"/>
  <c r="D13" i="1"/>
  <c r="D12" i="1"/>
  <c r="B20" i="5"/>
  <c r="D20" i="5"/>
  <c r="F20" i="5"/>
  <c r="B21" i="5"/>
  <c r="B22" i="5"/>
  <c r="D22" i="5"/>
  <c r="F22" i="5"/>
  <c r="B23" i="5"/>
  <c r="B24" i="5"/>
  <c r="D24" i="5"/>
  <c r="F24" i="5"/>
  <c r="B25" i="5"/>
  <c r="B26" i="5"/>
  <c r="D26" i="5"/>
  <c r="F26" i="5"/>
  <c r="B27" i="5"/>
  <c r="B28" i="5"/>
  <c r="D28" i="5"/>
  <c r="F28" i="5"/>
  <c r="B29" i="5"/>
  <c r="B30" i="5"/>
  <c r="D30" i="5"/>
  <c r="F30" i="5"/>
  <c r="B31" i="5"/>
  <c r="B32" i="5"/>
  <c r="D32" i="5"/>
  <c r="F32" i="5"/>
  <c r="B33" i="5"/>
  <c r="B34" i="5"/>
  <c r="D34" i="5"/>
  <c r="F34" i="5"/>
  <c r="B35" i="5"/>
  <c r="D18" i="5"/>
  <c r="F18" i="5"/>
  <c r="B44" i="4"/>
  <c r="B43" i="4"/>
  <c r="B42" i="4"/>
  <c r="N36" i="1"/>
  <c r="N37" i="1"/>
  <c r="N38" i="1"/>
  <c r="O36" i="1"/>
  <c r="O37" i="1"/>
  <c r="O38" i="1"/>
  <c r="F36" i="1"/>
  <c r="F37" i="1"/>
  <c r="F38" i="1"/>
  <c r="H36" i="1"/>
  <c r="H37" i="1"/>
  <c r="H38" i="1"/>
  <c r="T36" i="1"/>
  <c r="T37" i="1"/>
  <c r="T38" i="1"/>
  <c r="U36" i="1"/>
  <c r="V36" i="1" s="1"/>
  <c r="U37" i="1"/>
  <c r="V37" i="1" s="1"/>
  <c r="U38" i="1"/>
  <c r="V38" i="1" s="1"/>
  <c r="A7" i="1"/>
  <c r="A8" i="1" s="1"/>
  <c r="A9" i="1" l="1"/>
  <c r="A10" i="1" s="1"/>
  <c r="X36" i="1"/>
  <c r="X37" i="1"/>
  <c r="X38" i="1"/>
  <c r="A11" i="1" l="1"/>
  <c r="A12" i="1" l="1"/>
  <c r="A13" i="1" l="1"/>
  <c r="A14" i="1" l="1"/>
  <c r="A15" i="1" s="1"/>
  <c r="A16" i="1" l="1"/>
  <c r="A17" i="1" s="1"/>
  <c r="B9" i="5"/>
  <c r="B10" i="4"/>
  <c r="N14" i="1"/>
  <c r="N15" i="1"/>
  <c r="N16" i="1"/>
  <c r="N17" i="1"/>
  <c r="N18" i="1"/>
  <c r="N19" i="1"/>
  <c r="N20" i="1"/>
  <c r="N21" i="1"/>
  <c r="N22" i="1"/>
  <c r="N23" i="1"/>
  <c r="N24" i="1"/>
  <c r="N25" i="1"/>
  <c r="N26" i="1"/>
  <c r="N27" i="1"/>
  <c r="N28" i="1"/>
  <c r="N29" i="1"/>
  <c r="N30" i="1"/>
  <c r="N31" i="1"/>
  <c r="N32" i="1"/>
  <c r="N33" i="1"/>
  <c r="N34" i="1"/>
  <c r="N35" i="1"/>
  <c r="C6" i="5"/>
  <c r="C6" i="4"/>
  <c r="F16" i="1"/>
  <c r="F14" i="1"/>
  <c r="B19" i="5"/>
  <c r="B18" i="5"/>
  <c r="B17" i="5"/>
  <c r="I9" i="5"/>
  <c r="H9" i="5"/>
  <c r="G9" i="5"/>
  <c r="F9" i="5"/>
  <c r="E9" i="5"/>
  <c r="D9" i="5"/>
  <c r="C9" i="5"/>
  <c r="D4" i="5"/>
  <c r="C4" i="5"/>
  <c r="C3" i="5"/>
  <c r="D2" i="5"/>
  <c r="C2" i="5"/>
  <c r="B8" i="5" s="1"/>
  <c r="C1" i="5"/>
  <c r="A18" i="1" l="1"/>
  <c r="A19" i="1" s="1"/>
  <c r="A20" i="1" s="1"/>
  <c r="U10" i="1"/>
  <c r="V10" i="1" s="1"/>
  <c r="U13" i="1"/>
  <c r="V13" i="1" s="1"/>
  <c r="U14" i="1"/>
  <c r="V14" i="1" s="1"/>
  <c r="U15" i="1"/>
  <c r="V15" i="1" s="1"/>
  <c r="U16" i="1"/>
  <c r="V16" i="1" s="1"/>
  <c r="U17" i="1"/>
  <c r="V17" i="1" s="1"/>
  <c r="U19" i="1"/>
  <c r="V19" i="1" s="1"/>
  <c r="U20" i="1"/>
  <c r="V20" i="1" s="1"/>
  <c r="U21" i="1"/>
  <c r="V21" i="1" s="1"/>
  <c r="U22" i="1"/>
  <c r="V22" i="1" s="1"/>
  <c r="U23" i="1"/>
  <c r="V23" i="1" s="1"/>
  <c r="U24" i="1"/>
  <c r="V24" i="1" s="1"/>
  <c r="U25" i="1"/>
  <c r="V25" i="1" s="1"/>
  <c r="U26" i="1"/>
  <c r="V26" i="1" s="1"/>
  <c r="U27" i="1"/>
  <c r="V27" i="1" s="1"/>
  <c r="U28" i="1"/>
  <c r="V28" i="1" s="1"/>
  <c r="U29" i="1"/>
  <c r="V29" i="1" s="1"/>
  <c r="U30" i="1"/>
  <c r="V30" i="1" s="1"/>
  <c r="U31" i="1"/>
  <c r="V31" i="1" s="1"/>
  <c r="U32" i="1"/>
  <c r="V32" i="1" s="1"/>
  <c r="U33" i="1"/>
  <c r="V33" i="1" s="1"/>
  <c r="U34" i="1"/>
  <c r="V34" i="1" s="1"/>
  <c r="U35" i="1"/>
  <c r="V35" i="1" s="1"/>
  <c r="T6" i="1"/>
  <c r="U6" i="1" s="1"/>
  <c r="V6" i="1" s="1"/>
  <c r="T7" i="1"/>
  <c r="U7" i="1" s="1"/>
  <c r="V7" i="1" s="1"/>
  <c r="T8" i="1"/>
  <c r="U8" i="1" s="1"/>
  <c r="V8" i="1" s="1"/>
  <c r="T9" i="1"/>
  <c r="U9" i="1" s="1"/>
  <c r="V9" i="1" s="1"/>
  <c r="T10" i="1"/>
  <c r="T11" i="1"/>
  <c r="U11" i="1" s="1"/>
  <c r="V11" i="1" s="1"/>
  <c r="T12" i="1"/>
  <c r="U12" i="1" s="1"/>
  <c r="V12" i="1" s="1"/>
  <c r="T13" i="1"/>
  <c r="T14" i="1"/>
  <c r="T15" i="1"/>
  <c r="T16" i="1"/>
  <c r="T17" i="1"/>
  <c r="T19" i="1"/>
  <c r="T20" i="1"/>
  <c r="T21" i="1"/>
  <c r="T22" i="1"/>
  <c r="T23" i="1"/>
  <c r="T24" i="1"/>
  <c r="T25" i="1"/>
  <c r="T26" i="1"/>
  <c r="T27" i="1"/>
  <c r="T28" i="1"/>
  <c r="T29" i="1"/>
  <c r="T30" i="1"/>
  <c r="T31" i="1"/>
  <c r="T32" i="1"/>
  <c r="T33" i="1"/>
  <c r="T34" i="1"/>
  <c r="T35" i="1"/>
  <c r="A21" i="1" l="1"/>
  <c r="A22" i="1" s="1"/>
  <c r="A23" i="1" s="1"/>
  <c r="A24" i="1" s="1"/>
  <c r="A25" i="1" s="1"/>
  <c r="A26" i="1" s="1"/>
  <c r="A27" i="1" s="1"/>
  <c r="A28" i="1" s="1"/>
  <c r="A29" i="1" s="1"/>
  <c r="A30" i="1" s="1"/>
  <c r="A31" i="1" s="1"/>
  <c r="A32" i="1" s="1"/>
  <c r="A33" i="1" s="1"/>
  <c r="A34" i="1" s="1"/>
  <c r="A35" i="1" s="1"/>
  <c r="C3" i="4"/>
  <c r="C1" i="4"/>
  <c r="D4" i="4"/>
  <c r="C4" i="4"/>
  <c r="C2" i="4"/>
  <c r="B8" i="4" s="1"/>
  <c r="D2" i="4"/>
  <c r="O6" i="1"/>
  <c r="O7" i="1"/>
  <c r="O8" i="1"/>
  <c r="X8" i="1" s="1"/>
  <c r="O10" i="1"/>
  <c r="X10" i="1" s="1"/>
  <c r="O14" i="1"/>
  <c r="O15" i="1"/>
  <c r="O16" i="1"/>
  <c r="O17" i="1"/>
  <c r="O18" i="1"/>
  <c r="X18" i="1" s="1"/>
  <c r="O19" i="1"/>
  <c r="X19" i="1" s="1"/>
  <c r="O20" i="1"/>
  <c r="X20" i="1" s="1"/>
  <c r="O21" i="1"/>
  <c r="O22" i="1"/>
  <c r="X22" i="1" s="1"/>
  <c r="O23" i="1"/>
  <c r="X23" i="1" s="1"/>
  <c r="O24" i="1"/>
  <c r="X24" i="1" s="1"/>
  <c r="O25" i="1"/>
  <c r="X25" i="1" s="1"/>
  <c r="O26" i="1"/>
  <c r="O27" i="1"/>
  <c r="O28" i="1"/>
  <c r="O29" i="1"/>
  <c r="X29" i="1" s="1"/>
  <c r="O30" i="1"/>
  <c r="X30" i="1" s="1"/>
  <c r="O31" i="1"/>
  <c r="X31" i="1" s="1"/>
  <c r="O32" i="1"/>
  <c r="X32" i="1" s="1"/>
  <c r="O33" i="1"/>
  <c r="X33" i="1" s="1"/>
  <c r="O34" i="1"/>
  <c r="O35" i="1"/>
  <c r="D10" i="4"/>
  <c r="H10" i="4"/>
  <c r="G10" i="4"/>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F6" i="1"/>
  <c r="F7" i="1"/>
  <c r="F8" i="1"/>
  <c r="F9" i="1"/>
  <c r="F10" i="1"/>
  <c r="F11" i="1"/>
  <c r="F12" i="1"/>
  <c r="F13" i="1"/>
  <c r="F15" i="1"/>
  <c r="F17" i="1"/>
  <c r="F18" i="1"/>
  <c r="F19" i="1"/>
  <c r="F20" i="1"/>
  <c r="F21" i="1"/>
  <c r="F22" i="1"/>
  <c r="F23" i="1"/>
  <c r="F24" i="1"/>
  <c r="F25" i="1"/>
  <c r="F26" i="1"/>
  <c r="F27" i="1"/>
  <c r="F28" i="1"/>
  <c r="F29" i="1"/>
  <c r="F30" i="1"/>
  <c r="F31" i="1"/>
  <c r="F32" i="1"/>
  <c r="F33" i="1"/>
  <c r="F34" i="1"/>
  <c r="F35" i="1"/>
  <c r="I10" i="4"/>
  <c r="E10" i="4"/>
  <c r="C10" i="4"/>
  <c r="A36" i="1" l="1"/>
  <c r="A37" i="1" s="1"/>
  <c r="A38" i="1"/>
  <c r="X7" i="1"/>
  <c r="X14" i="1"/>
  <c r="X21" i="1"/>
  <c r="X28" i="1"/>
  <c r="X16" i="1"/>
  <c r="X35" i="1"/>
  <c r="X27" i="1"/>
  <c r="X17" i="1"/>
  <c r="X15" i="1"/>
  <c r="X34" i="1"/>
  <c r="X26" i="1"/>
  <c r="X6" i="1"/>
  <c r="O11" i="1"/>
  <c r="X11" i="1" s="1"/>
  <c r="O13" i="1"/>
  <c r="X13" i="1" s="1"/>
  <c r="O9" i="1"/>
  <c r="X9" i="1" s="1"/>
  <c r="O12" i="1"/>
  <c r="C39" i="1"/>
  <c r="I39" i="1"/>
  <c r="G39" i="1"/>
  <c r="E39" i="1"/>
  <c r="J39" i="1"/>
  <c r="X12" i="1" l="1"/>
  <c r="D39" i="1"/>
  <c r="K10" i="5" a="1"/>
  <c r="K11" i="4" a="1"/>
  <c r="K11" i="4" l="1"/>
  <c r="J11" i="4" s="1" a="1"/>
  <c r="J11" i="4" s="1"/>
  <c r="I11" i="4" s="1"/>
  <c r="K10" i="5"/>
  <c r="J10" i="5" s="1" a="1"/>
  <c r="J10" i="5" s="1"/>
  <c r="I10" i="5" s="1"/>
  <c r="B14" i="5"/>
  <c r="D11" i="4" a="1"/>
  <c r="E10" i="5" a="1"/>
  <c r="E11" i="4" a="1"/>
  <c r="G10" i="5" a="1"/>
  <c r="G11" i="4" a="1"/>
  <c r="H11" i="4" a="1"/>
  <c r="F11" i="4" a="1"/>
  <c r="H10" i="5" a="1"/>
  <c r="D10" i="5" a="1"/>
  <c r="F10" i="5" a="1"/>
  <c r="C11" i="4" a="1"/>
  <c r="C10" i="5" a="1"/>
  <c r="F10" i="5" l="1"/>
  <c r="D10" i="5"/>
  <c r="D36" i="5" s="1"/>
  <c r="D37" i="5" s="1"/>
  <c r="E11" i="4"/>
  <c r="H10" i="5"/>
  <c r="F11" i="4"/>
  <c r="G11" i="4"/>
  <c r="E10" i="5"/>
  <c r="D11" i="4"/>
  <c r="H11" i="4"/>
  <c r="G10" i="5"/>
  <c r="C10" i="5"/>
  <c r="B11" i="5"/>
  <c r="B15" i="5"/>
  <c r="B16" i="5" s="1"/>
  <c r="C11" i="4"/>
  <c r="B12" i="5" l="1"/>
  <c r="B13" i="5"/>
  <c r="B22" i="4" l="1"/>
  <c r="B23" i="4" s="1"/>
  <c r="B24" i="4" s="1"/>
  <c r="B25" i="4" s="1"/>
  <c r="B26" i="4" s="1"/>
  <c r="B27" i="4" s="1"/>
  <c r="B28" i="4" s="1"/>
  <c r="B29" i="4" s="1"/>
  <c r="B30" i="4" s="1"/>
  <c r="B31" i="4" s="1"/>
  <c r="B32" i="4" s="1"/>
  <c r="B33" i="4" s="1"/>
  <c r="B34" i="4" s="1"/>
  <c r="B35" i="4" s="1"/>
  <c r="B36" i="4" s="1"/>
  <c r="B37" i="4" s="1"/>
  <c r="B38" i="4" s="1"/>
  <c r="B39" i="4" s="1"/>
  <c r="B40" i="4" s="1"/>
  <c r="B41" i="4" s="1"/>
  <c r="I34" i="5" s="1"/>
  <c r="I33" i="5" s="1"/>
  <c r="I32" i="5" s="1"/>
  <c r="I31" i="5" s="1"/>
  <c r="I30" i="5" s="1"/>
  <c r="I29" i="5" s="1"/>
  <c r="I28" i="5" s="1"/>
  <c r="I27" i="5" s="1"/>
  <c r="I26" i="5" s="1"/>
  <c r="I25" i="5" s="1"/>
  <c r="I24" i="5" s="1"/>
  <c r="I23" i="5" s="1"/>
  <c r="I22" i="5" s="1"/>
  <c r="I21" i="5" s="1"/>
  <c r="I20" i="5" s="1"/>
  <c r="I19" i="5" s="1"/>
  <c r="I18" i="5" s="1"/>
  <c r="I17" i="5" s="1"/>
  <c r="I16" i="5" s="1"/>
  <c r="I15" i="5" s="1"/>
  <c r="I14" i="5" s="1"/>
  <c r="I13" i="5" s="1"/>
  <c r="I12" i="5" s="1"/>
  <c r="I11" i="5" s="1"/>
  <c r="I43" i="4" s="1"/>
  <c r="I42" i="4" s="1"/>
  <c r="I41" i="4" s="1"/>
  <c r="I40" i="4" s="1"/>
  <c r="I39" i="4" s="1"/>
  <c r="I38" i="4" s="1"/>
  <c r="I37" i="4" s="1"/>
  <c r="I36" i="4" s="1"/>
  <c r="I35" i="4" s="1"/>
  <c r="I34" i="4" s="1"/>
  <c r="I33" i="4" s="1"/>
  <c r="I32" i="4" s="1"/>
  <c r="I31" i="4" s="1"/>
  <c r="I30" i="4" s="1"/>
  <c r="I29" i="4" s="1"/>
  <c r="I28" i="4" s="1"/>
  <c r="I27" i="4" s="1"/>
  <c r="I26" i="4" s="1"/>
  <c r="I25" i="4" s="1"/>
  <c r="I24" i="4" s="1"/>
  <c r="I23" i="4" s="1"/>
  <c r="I22" i="4" s="1"/>
  <c r="I21" i="4" s="1"/>
  <c r="I20" i="4" s="1"/>
  <c r="I19" i="4" s="1"/>
  <c r="I18" i="4" s="1"/>
  <c r="I17" i="4" s="1"/>
  <c r="I16" i="4" s="1"/>
  <c r="I15" i="4" s="1"/>
  <c r="I14" i="4" s="1"/>
  <c r="I13" i="4" s="1"/>
  <c r="I12" i="4" s="1"/>
  <c r="J34" i="5"/>
  <c r="J33" i="5"/>
  <c r="J32" i="5"/>
  <c r="J31" i="5"/>
  <c r="J30" i="5"/>
  <c r="J29" i="5"/>
  <c r="J28" i="5"/>
  <c r="J27" i="5"/>
  <c r="J26" i="5"/>
  <c r="J25" i="5"/>
  <c r="J24" i="5"/>
  <c r="J23" i="5"/>
  <c r="J22" i="5"/>
  <c r="J21" i="5"/>
  <c r="J20" i="5"/>
  <c r="J19" i="5"/>
  <c r="J18" i="5"/>
  <c r="J17" i="5"/>
  <c r="J16" i="5"/>
  <c r="J15" i="5"/>
  <c r="J14" i="5"/>
  <c r="J13" i="5"/>
  <c r="J12" i="5"/>
  <c r="J11" i="5"/>
  <c r="K21" i="4"/>
  <c r="K20" i="4"/>
  <c r="K19" i="4"/>
  <c r="K18" i="4"/>
  <c r="K17" i="4"/>
  <c r="K16" i="4"/>
  <c r="K15" i="4"/>
  <c r="K14" i="4"/>
  <c r="K13" i="4"/>
  <c r="K12" i="4"/>
  <c r="J43" i="4"/>
  <c r="J42" i="4"/>
  <c r="J41" i="4"/>
  <c r="J40" i="4"/>
  <c r="J39" i="4"/>
  <c r="J38" i="4"/>
  <c r="J37" i="4"/>
  <c r="J36" i="4"/>
  <c r="J35" i="4"/>
  <c r="J34" i="4"/>
  <c r="J33" i="4"/>
  <c r="J32" i="4"/>
  <c r="J31" i="4"/>
  <c r="J30" i="4"/>
  <c r="J29" i="4"/>
  <c r="J28" i="4"/>
  <c r="J27" i="4"/>
  <c r="J26" i="4"/>
  <c r="J25" i="4"/>
  <c r="J24" i="4"/>
  <c r="J23" i="4"/>
  <c r="J22" i="4"/>
  <c r="J21" i="4"/>
  <c r="J20" i="4"/>
  <c r="J19" i="4"/>
  <c r="J18" i="4"/>
  <c r="J17" i="4"/>
  <c r="J16" i="4"/>
  <c r="J15" i="4"/>
  <c r="J14" i="4"/>
  <c r="J13" i="4"/>
  <c r="J12" i="4"/>
  <c r="H21" i="4"/>
  <c r="H20" i="4"/>
  <c r="H19" i="4"/>
  <c r="H18" i="4"/>
  <c r="H17" i="4"/>
  <c r="H16" i="4"/>
  <c r="H15" i="4"/>
  <c r="H14" i="4"/>
  <c r="H13" i="4"/>
  <c r="H12" i="4"/>
  <c r="G21" i="4"/>
  <c r="G20" i="4"/>
  <c r="G19" i="4"/>
  <c r="G18" i="4"/>
  <c r="G17" i="4"/>
  <c r="G16" i="4"/>
  <c r="G15" i="4"/>
  <c r="G14" i="4"/>
  <c r="G13" i="4"/>
  <c r="G12" i="4"/>
  <c r="F21" i="4"/>
  <c r="F20" i="4"/>
  <c r="F19" i="4"/>
  <c r="F18" i="4"/>
  <c r="F17" i="4"/>
  <c r="F16" i="4"/>
  <c r="F15" i="4"/>
  <c r="F14" i="4"/>
  <c r="F13" i="4"/>
  <c r="F12" i="4"/>
  <c r="E21" i="4"/>
  <c r="E20" i="4"/>
  <c r="E19" i="4"/>
  <c r="E18" i="4"/>
  <c r="E17" i="4"/>
  <c r="E16" i="4"/>
  <c r="E15" i="4"/>
  <c r="E14" i="4"/>
  <c r="E13" i="4"/>
  <c r="E12" i="4"/>
  <c r="D21" i="4"/>
  <c r="D20" i="4"/>
  <c r="D19" i="4"/>
  <c r="D18" i="4"/>
  <c r="D17" i="4"/>
  <c r="D16" i="4"/>
  <c r="D15" i="4"/>
  <c r="D14" i="4"/>
  <c r="D13" i="4"/>
  <c r="D12" i="4"/>
  <c r="C21" i="4"/>
  <c r="B21" i="4" s="1"/>
  <c r="C20" i="4"/>
  <c r="B20" i="4" s="1"/>
  <c r="C19" i="4"/>
  <c r="C18" i="4"/>
  <c r="C17" i="4"/>
  <c r="C16" i="4"/>
  <c r="B16" i="4" s="1"/>
  <c r="B17" i="4" s="1"/>
  <c r="C15" i="4"/>
  <c r="B15" i="4" s="1"/>
  <c r="C14" i="4"/>
  <c r="B14" i="4" s="1"/>
  <c r="C13" i="4"/>
  <c r="C12" i="4"/>
  <c r="B12" i="4" s="1"/>
  <c r="B13" i="4" s="1"/>
  <c r="B18" i="4" l="1"/>
  <c r="B19" i="4"/>
</calcChain>
</file>

<file path=xl/comments1.xml><?xml version="1.0" encoding="utf-8"?>
<comments xmlns="http://schemas.openxmlformats.org/spreadsheetml/2006/main">
  <authors>
    <author>tc={756D3CE6-62A6-438E-AF0F-45944FC69858}</author>
    <author>tc={1A4A681D-DD64-4400-A775-00D4FE312333}</author>
    <author>tc={13C23820-A4F7-4402-B043-EAD29CA4731A}</author>
    <author>tc={79DF39B0-E4BA-413A-A6D8-3D25329EB73A}</author>
    <author>tc={0F530181-F48D-4E7B-B962-06A9F5146C60}</author>
    <author>tc={CE00FF28-A67E-432F-9BE7-D9E86317AD64}</author>
    <author>tc={F13045C3-FCB1-4A02-B77E-88B021FB22BC}</author>
    <author>tc={F5EE8005-C6D7-4865-B39C-1720FCCE8F5E}</author>
    <author>tc={9140A302-43AB-4720-8D78-C0D7B354D13C}</author>
    <author>tc={A20690CA-189F-43D6-9699-60D2A15B6D34}</author>
    <author>tc={049DC63C-9C94-4E65-9587-135B71FBE3D5}</author>
    <author>tc={131CC713-1A1B-40D6-9CF7-FB9F852693EE}</author>
    <author>tc={E64AB4AC-259E-4701-8EFA-12DF46757D0E}</author>
    <author>tc={24D345EC-47A2-402A-B910-495840A6BC35}</author>
    <author>tc={43D1F387-C1ED-4A2D-B29B-6DEFD3CAB724}</author>
    <author>tc={8ECB476A-E2BE-4C8A-8B60-A980CE7747A8}</author>
    <author>tc={C87C06D2-57A5-4319-9109-7562AC079D05}</author>
    <author>tc={7DB4DDD9-BFB4-45BE-A61A-07CFBEDE9544}</author>
    <author>tc={3ECD7F4E-097E-4B97-A714-3A96F030CF1A}</author>
    <author>tc={EBE15602-22F2-4FE4-931C-A93C7BD13A88}</author>
    <author>tc={A3F62307-93B5-48A1-A2B1-895846FD4D45}</author>
    <author>tc={3E84FB12-2F5E-4BB5-9203-35D195957D15}</author>
  </authors>
  <commentList>
    <comment ref="A5" authorId="0"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Wird automatisch befüllt.</t>
        </r>
      </text>
    </comment>
    <comment ref="B5" authorId="1"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Eindeutige Benennung erforderlich:
bspw. 
- Kindergarten Müllerstraße
- Feuerwehr Musterhausen
- Rathaus Musterhausen
- Wohnanlage Sonnenstraße
- ...</t>
        </r>
      </text>
    </comment>
    <comment ref="C5" authorId="2"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t>
        </r>
      </text>
    </comment>
    <comment ref="D5" authorId="3"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t>
        </r>
      </text>
    </comment>
    <comment ref="E5" authorId="4"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Wärmeverbrauch anhand von Rechnungen oder anderweitigen Aufzeichnungen. Die Abgrenzung der Daten soll von 01.01.202X bis 31.12.202X erfolgen.</t>
        </r>
      </text>
    </comment>
    <comment ref="F5" authorId="5"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Wärme.
Keine Eingabe erforderlich. Wird automatisch mit den Daten der Bruttogrundfläche und Wärmeverbrauch ermittelt.</t>
        </r>
      </text>
    </comment>
    <comment ref="G5" authorId="6"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Stromverbrauch anhand von Rechnungen oder anderweitigen Aufzeichnungen. Die Abgrenzung der Daten soll von 01.01.202X bis 31.12.202X erfolgen.</t>
        </r>
      </text>
    </comment>
    <comment ref="H5" authorId="7" shapeId="0">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Strom.
Keine Eingabe erforderlich. Wird automatisch mit den Daten der Bruttogrundfläche und Stromverbrauch ermittelt.
</t>
        </r>
      </text>
    </comment>
    <comment ref="I5" authorId="8"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Kälteverbrauch anhand von Rechnungen oder anderweitigen Aufzeichnungen. Die Abgrenzung der Daten soll von 01.01.202X bis 31.12.202X erfolgen.</t>
        </r>
      </text>
    </comment>
    <comment ref="J5" authorId="9"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Warmwasserverbrauch anhand von Rechnungen oder anderweitigen Aufzeichnungen. Die Abgrenzung der Daten soll von 01.01.202X bis 31.12.202X erfolgen.</t>
        </r>
      </text>
    </comment>
    <comment ref="K5" authorId="10"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URL einfügen, wo der Energieausweis veröffentlicht wurde.
WICHTIG: die gesamte URL einfügen, dh. inkl. https:
https://www.energie-noe.at/eed-3</t>
        </r>
      </text>
    </comment>
    <comment ref="L5" authorId="11"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r>
      </text>
    </comment>
    <comment ref="M5" authorId="12"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r>
      </text>
    </comment>
    <comment ref="N5" authorId="13"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r>
      </text>
    </comment>
    <comment ref="P5" authorId="14"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die Dropdownliste ist das Jahr der OIB-Version des Energieausweises auszuwählen.
Das Jahr ist im Energieausweis auf jener Seite mit der Effizienzgrafik ganz oben, im grünen Block zu finden.</t>
        </r>
      </text>
    </comment>
    <comment ref="Q5" authorId="15"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Heizwärmebedarf:
Dieser Wert ist einzugeben sofern der Energieausweis zwischen 2015 bis heute erstellt wurde. 
Der Wert ist im Energieausweis im Block „Wärme- und Energiebedarf (Referenzklima)“ zu finden.
Wenn EAW vor 2015, keine Eingabe möglich, da keine Daten vorhanden sind. Somit in Spalte „Ist das Gebäude ein NEG? “ händisch mit ja oder nein befüllen</t>
        </r>
      </text>
    </comment>
    <comment ref="R5" authorId="16" shapeId="0">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Charakteristische Länge:
Dieser Wert ist einzugeben sofern der Energieausweis zwischen 2015 bis heute erstellt wurde. 
Der Wert ist im Energieausweis im Block „Wärme- und Energiebedarf (Referenzklima)“ zu finden.
</t>
        </r>
      </text>
    </comment>
    <comment ref="S5" authorId="17" shapeId="0">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Gesamtenergieeffizienzfaktor:
Dieser Wert ist einzugeben sofern der Energieausweis zwischen 2015 bis heute erstellt wurde. 
Der Wert ist im Energieausweis im Block „Wärme- und Energiebedarf (Referenzklima)“ zu finden.
</t>
        </r>
      </text>
    </comment>
    <comment ref="T5" authorId="18"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r>
      </text>
    </comment>
    <comment ref="U5" authorId="19"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r>
      </text>
    </comment>
    <comment ref="V5" authorId="20"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das Gebäude ein Niedrigstenergiegebäude?
Wenn Daten aus dem Energieausweis eingegeben wurden, wird diese Zelle automatisch berechnet.
Wenn keine Daten eingegeben wurden, muss die Information (ja oder nein) händisch eingegeben werden.</t>
        </r>
      </text>
    </comment>
    <comment ref="W5" authorId="21"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eine Dropdownliste ist „kein Sozialbau“ , „ja“ oder „nein“ auszuwählen.
Sofern die Information gemeindeintern nicht bekannt ist, muss ein Dienstleister (Bau Unternehmen) zu Rate gezogen werden.
Im Zweifelsfall ist „ja“ anzugeben. Somit fällt das Gebäude unter die Renovierungspflicht.</t>
        </r>
      </text>
    </comment>
  </commentList>
</comments>
</file>

<file path=xl/metadata.xml><?xml version="1.0" encoding="utf-8"?>
<metadata xmlns="http://schemas.openxmlformats.org/spreadsheetml/2006/main">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xmlns:xda="http://schemas.microsoft.com/office/spreadsheetml/2017/dynamicarray" uri="{bdbb8cdc-fa1e-496e-a857-3c3f30c029c3}">
          <xda:dynamicArrayProperties fDynamic="1" fCollapsed="0"/>
        </ext>
      </extLst>
    </bk>
  </futureMetadata>
  <futureMetadata name="XLRICHVALUE" count="2">
    <bk>
      <extLst>
        <ext xmlns:xlrd="http://schemas.microsoft.com/office/spreadsheetml/2017/richdata" uri="{3e2802c4-a4d2-4d8b-9148-e3be6c30e623}">
          <xlrd:rvb i="0"/>
        </ext>
      </extLst>
    </bk>
    <bk>
      <extLst>
        <ext xmlns:xlrd="http://schemas.microsoft.com/office/spreadsheetml/2017/richdata"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<sst xmlns="http://schemas.openxmlformats.org/spreadsheetml/2006/main" count="194" uniqueCount="85">
  <si>
    <t>Erstellt von: Ralph Zulehner</t>
  </si>
  <si>
    <t>Gebäude Inventar gemäß Artikel 6 der Richtlinie (EU) 2023 / 1791</t>
  </si>
  <si>
    <t>Allgemeines</t>
  </si>
  <si>
    <t>Einleitung</t>
  </si>
  <si>
    <r>
      <t xml:space="preserve">In dieser Vorlage finden Sie vier Reiter: Handlungsanleitung |Eingabemaske | Gebäudeinventar | Ausgangsbasis
Im Reiter </t>
    </r>
    <r>
      <rPr>
        <b/>
        <sz val="12"/>
        <color theme="1"/>
        <rFont val="Aptos Narrow"/>
        <family val="2"/>
        <scheme val="minor"/>
      </rPr>
      <t>Eingabemaske</t>
    </r>
    <r>
      <rPr>
        <sz val="12"/>
        <color theme="1"/>
        <rFont val="Aptos Narrow"/>
        <family val="2"/>
        <scheme val="minor"/>
      </rPr>
      <t xml:space="preserve"> werden alle Eingaben der Objektdaten getätigt. </t>
    </r>
    <r>
      <rPr>
        <b/>
        <sz val="12"/>
        <color theme="1"/>
        <rFont val="Aptos Narrow"/>
        <family val="2"/>
        <scheme val="minor"/>
      </rPr>
      <t>Unbedingt von links nach rechts ausfüllen!</t>
    </r>
    <r>
      <rPr>
        <sz val="12"/>
        <color theme="1"/>
        <rFont val="Aptos Narrow"/>
        <family val="2"/>
        <scheme val="minor"/>
      </rPr>
      <t xml:space="preserve"> Ansonst kann es zu Fehlern kommen. 
Hinweise zur Eingabe befinden sich im Kommentarfeld der jeweiligen Überschrift. Jene Zellen, welche nicht zur Eingabe zur Verfügung stehen, wurden gesperrt. In manchen Zeilen sind Formeln hinterlegt. Sollten diese nicht benötigt werden da bspw. die Werte bekannt sind, sodann können diese überschrieben werden.
Im Reiter </t>
    </r>
    <r>
      <rPr>
        <b/>
        <sz val="12"/>
        <color theme="1"/>
        <rFont val="Aptos Narrow"/>
        <family val="2"/>
        <scheme val="minor"/>
      </rPr>
      <t>Gebäudeinventar</t>
    </r>
    <r>
      <rPr>
        <sz val="12"/>
        <color theme="1"/>
        <rFont val="Aptos Narrow"/>
        <family val="2"/>
        <scheme val="minor"/>
      </rPr>
      <t xml:space="preserve"> werden all jene Daten automatisch übernommen und dargestellt, welche für die Gebäudebestandsliste </t>
    </r>
    <r>
      <rPr>
        <b/>
        <sz val="12"/>
        <color theme="1"/>
        <rFont val="Aptos Narrow"/>
        <family val="2"/>
        <scheme val="minor"/>
      </rPr>
      <t>bis zum 11. Oktober 2025</t>
    </r>
    <r>
      <rPr>
        <sz val="12"/>
        <color theme="1"/>
        <rFont val="Aptos Narrow"/>
        <family val="2"/>
        <scheme val="minor"/>
      </rPr>
      <t xml:space="preserve"> ausgegeben werden müssen. Hier ist keine Bearbeitung möglich. Der Reiter ist gesperrt. Die fertige Liste muss über die Druck Funktion zu einem PDF umgewandelt und abgespeichert werden.
Im Reiter </t>
    </r>
    <r>
      <rPr>
        <b/>
        <sz val="12"/>
        <color theme="1"/>
        <rFont val="Aptos Narrow"/>
        <family val="2"/>
        <scheme val="minor"/>
      </rPr>
      <t>Ausgangsbasis</t>
    </r>
    <r>
      <rPr>
        <sz val="12"/>
        <color theme="1"/>
        <rFont val="Aptos Narrow"/>
        <family val="2"/>
        <scheme val="minor"/>
      </rPr>
      <t xml:space="preserve"> werden all jene Daten übernommen und dargestellt, welche zur Berechnung der jährlichen 3% Sanierungsquote eine Relevanz darstellen. Hier ist keine Bearbeitung möglich. Der Reiter ist gesperrt. Die fertige Liste muss über die Druck Funktion zu einem PDF umgewandelt werden.</t>
    </r>
  </si>
  <si>
    <t>Gemeinde / GKZ</t>
  </si>
  <si>
    <t>Erstellt am / durch</t>
  </si>
  <si>
    <t>Verbrauchsdaten Jahr</t>
  </si>
  <si>
    <t>Eingabe für die Inventarliste</t>
  </si>
  <si>
    <t>Eingabe für die Ausgangsbasis</t>
  </si>
  <si>
    <t>Ist das Gebäude…</t>
  </si>
  <si>
    <t>Eingabe aus dem Energieausweis</t>
  </si>
  <si>
    <t>Lfd. 
Nummer</t>
  </si>
  <si>
    <t>Gebäudebezeichnung</t>
  </si>
  <si>
    <r>
      <t>konditionierte Bruttogrundfläche
 [m</t>
    </r>
    <r>
      <rPr>
        <vertAlign val="superscript"/>
        <sz val="11"/>
        <color theme="1"/>
        <rFont val="Aptos Narrow"/>
        <family val="2"/>
        <scheme val="minor"/>
      </rPr>
      <t>2</t>
    </r>
    <r>
      <rPr>
        <sz val="11"/>
        <color theme="1"/>
        <rFont val="Aptos Narrow"/>
        <family val="2"/>
        <scheme val="minor"/>
      </rPr>
      <t>]</t>
    </r>
  </si>
  <si>
    <r>
      <t>konditionierte
Nutzfläche [m</t>
    </r>
    <r>
      <rPr>
        <vertAlign val="superscript"/>
        <sz val="11"/>
        <color theme="1"/>
        <rFont val="Aptos Narrow"/>
        <family val="2"/>
        <scheme val="minor"/>
      </rPr>
      <t>2</t>
    </r>
    <r>
      <rPr>
        <sz val="11"/>
        <color theme="1"/>
        <rFont val="Aptos Narrow"/>
        <family val="2"/>
        <scheme val="minor"/>
      </rPr>
      <t>]</t>
    </r>
  </si>
  <si>
    <t>Link - Energieausweis</t>
  </si>
  <si>
    <t>im mehrheitlichen Eigentum? 
(inkl. ausgelagerter Gesellschaften)</t>
  </si>
  <si>
    <t>Teil eines Verbands?
(bspw. Schulverband)</t>
  </si>
  <si>
    <t>gemietet?</t>
  </si>
  <si>
    <t xml:space="preserve"> Relevanz Inventar </t>
  </si>
  <si>
    <t xml:space="preserve">OIB Version
Energieausweis </t>
  </si>
  <si>
    <r>
      <t>HWB</t>
    </r>
    <r>
      <rPr>
        <vertAlign val="subscript"/>
        <sz val="11"/>
        <color theme="1"/>
        <rFont val="Aptos Narrow"/>
        <family val="2"/>
        <scheme val="minor"/>
      </rPr>
      <t>Ref,RK</t>
    </r>
  </si>
  <si>
    <r>
      <t>f</t>
    </r>
    <r>
      <rPr>
        <vertAlign val="subscript"/>
        <sz val="11"/>
        <color theme="1"/>
        <rFont val="Aptos Narrow"/>
        <family val="2"/>
        <scheme val="minor"/>
      </rPr>
      <t>GEE</t>
    </r>
  </si>
  <si>
    <r>
      <t>Berechnung HWB</t>
    </r>
    <r>
      <rPr>
        <vertAlign val="subscript"/>
        <sz val="11"/>
        <color theme="1"/>
        <rFont val="Aptos Narrow"/>
        <family val="2"/>
        <scheme val="minor"/>
      </rPr>
      <t>Ref,zulässig</t>
    </r>
  </si>
  <si>
    <t>Berechnung NEG</t>
  </si>
  <si>
    <r>
      <t xml:space="preserve">ein NEG? </t>
    </r>
    <r>
      <rPr>
        <sz val="9"/>
        <color theme="1"/>
        <rFont val="Aptos Narrow"/>
        <family val="2"/>
        <scheme val="minor"/>
      </rPr>
      <t>(Stichtag 01.01.2024</t>
    </r>
    <r>
      <rPr>
        <sz val="11"/>
        <color theme="1"/>
        <rFont val="Aptos Narrow"/>
        <family val="2"/>
        <scheme val="minor"/>
      </rPr>
      <t>)</t>
    </r>
  </si>
  <si>
    <t>wenn ein Sozialbau, kostenneutral zu sanieren?</t>
  </si>
  <si>
    <t>Relevanz Ausgangs-basis</t>
  </si>
  <si>
    <t>kein EAW</t>
  </si>
  <si>
    <t>ja</t>
  </si>
  <si>
    <t>nein</t>
  </si>
  <si>
    <t>Jahr der Verbrauchsdaten</t>
  </si>
  <si>
    <t>Die Tabelle zeigt, gemäß Richtlinie (EU) 2023/1791 zur Energieeffizienz (EED III) (EUR-Lex), jene Objekte an welche:</t>
  </si>
  <si>
    <r>
      <t>* mehr als 250m</t>
    </r>
    <r>
      <rPr>
        <vertAlign val="superscript"/>
        <sz val="11"/>
        <color theme="1"/>
        <rFont val="Aptos Narrow"/>
        <family val="2"/>
        <scheme val="minor"/>
      </rPr>
      <t>2</t>
    </r>
    <r>
      <rPr>
        <sz val="11"/>
        <color theme="1"/>
        <rFont val="Aptos Narrow"/>
        <family val="2"/>
        <scheme val="minor"/>
      </rPr>
      <t xml:space="preserve"> an Nutzfläche aufweisen</t>
    </r>
  </si>
  <si>
    <t>* im Eigentum der Gemeinde stehen oder Teil eines Verbands sind (bswp. Schulverband) und am Gemeindegebiet verortet sind</t>
  </si>
  <si>
    <t>Gesamtnutzfläche</t>
  </si>
  <si>
    <t>3% Sanierungsquote pro Jahr</t>
  </si>
  <si>
    <t>Die Tabelle zeigt jene Objekte an welche:</t>
  </si>
  <si>
    <t>* mit Stichtag 1.1.2024 kein Niedrigstandard aufweisen</t>
  </si>
  <si>
    <t>* sofern es sich um ein Sozialbau handelt, dieser kostenneutral zu sanieren ist</t>
  </si>
  <si>
    <t>vor 2015</t>
  </si>
  <si>
    <t>kein Sozialbau</t>
  </si>
  <si>
    <t>nicht relevant</t>
  </si>
  <si>
    <t>Jahres Verbrauch  - Wärme
[kWh]</t>
  </si>
  <si>
    <t>Jahres Verbrauch - Strom
[kWh]</t>
  </si>
  <si>
    <t>Jahres Verbrauch - Kälte [kWh]</t>
  </si>
  <si>
    <t>Jahres Verbrauch - Warmwasser [kWh]</t>
  </si>
  <si>
    <t>Verbrauch EKZ
Wärme</t>
  </si>
  <si>
    <t>Verbrauch EKZ 
Strom</t>
  </si>
  <si>
    <r>
      <t xml:space="preserve">Die Energie- und Umweltagentur des Landes NÖ stellt den niederösterreichischen Gemeinden diese Excel-Vorlage kostenlos zur Verfügung, um den Anforderungen der EU-Energieeffizienzrichtlinie (EED III) nachkommen zu können. 
Diese Vorlage dient als Unterstützung und wurde auf Basis des aktuellen Wissenstands erstellt. Eine Haftung für die Vollständigkeit wird nicht übernommen – die Verantwortung für die Umsetzung liegt bei der jeweiligen Gemeinde.
</t>
    </r>
    <r>
      <rPr>
        <b/>
        <sz val="12"/>
        <color theme="1"/>
        <rFont val="Aptos Narrow"/>
        <family val="2"/>
        <scheme val="minor"/>
      </rPr>
      <t xml:space="preserve">Bei Fragen wenden Sie sich bitte an die Servicestelle Energiebuchhaltung unter </t>
    </r>
    <r>
      <rPr>
        <u/>
        <sz val="12"/>
        <color theme="3" tint="0.249977111117893"/>
        <rFont val="Aptos Narrow"/>
        <family val="2"/>
        <scheme val="minor"/>
      </rPr>
      <t xml:space="preserve">energiebuchhaltung@enu.at </t>
    </r>
    <r>
      <rPr>
        <b/>
        <sz val="12"/>
        <color theme="1"/>
        <rFont val="Aptos Narrow"/>
        <family val="2"/>
        <scheme val="minor"/>
      </rPr>
      <t>oder telefonisch unter 02742 22 14 42.</t>
    </r>
    <r>
      <rPr>
        <sz val="12"/>
        <color theme="1"/>
        <rFont val="Aptos Narrow"/>
        <family val="2"/>
        <scheme val="minor"/>
      </rPr>
      <t xml:space="preserve">
Bitte um Beachtung, dass wir uns die Möglichkeit vorbehalten, notwendige Änderungen im Vorlage Dokument durchzuführen. Vergewissern Sie sich, dass Sie im aktuellsten Versions-Format arbeiten.
Die aktuellste Vorlage wird unter </t>
    </r>
    <r>
      <rPr>
        <u/>
        <sz val="12"/>
        <color theme="1"/>
        <rFont val="Aptos Narrow"/>
        <family val="2"/>
        <scheme val="minor"/>
      </rPr>
      <t xml:space="preserve">www.energie-noe.at/eed-3 </t>
    </r>
    <r>
      <rPr>
        <sz val="12"/>
        <color theme="1"/>
        <rFont val="Aptos Narrow"/>
        <family val="2"/>
        <scheme val="minor"/>
      </rPr>
      <t>zum Download bereit stehen.</t>
    </r>
  </si>
  <si>
    <t>Version 2025-07-15</t>
  </si>
  <si>
    <t xml:space="preserve"> lc</t>
  </si>
  <si>
    <t>Türnitz</t>
  </si>
  <si>
    <t xml:space="preserve">Punz Bianca, Stielgitz Werner </t>
  </si>
  <si>
    <t>Haus Auhofstraße 6</t>
  </si>
  <si>
    <t xml:space="preserve">Kläranlage Wieshofsiedlung </t>
  </si>
  <si>
    <t>Kläranlage Türnitz</t>
  </si>
  <si>
    <t>Ordination Gemeindearzt</t>
  </si>
  <si>
    <t xml:space="preserve">Bauhof mit Anbauten </t>
  </si>
  <si>
    <t>Pumpgebäude ABA</t>
  </si>
  <si>
    <t xml:space="preserve">Aufbahrungshalle Türnitz </t>
  </si>
  <si>
    <t xml:space="preserve">Aufbahrungshalle Lehenrotte </t>
  </si>
  <si>
    <t xml:space="preserve">Feuerwehrmuseum </t>
  </si>
  <si>
    <t xml:space="preserve">Hochbehälter Schildbachrotte </t>
  </si>
  <si>
    <t>Reaktionsbehälter Weidenau</t>
  </si>
  <si>
    <t xml:space="preserve">Hochbehälter Am Keller </t>
  </si>
  <si>
    <t>Hochbehälter Lehenrotte; Kräuterbach</t>
  </si>
  <si>
    <t>UV Anlagengebäude Weidenau</t>
  </si>
  <si>
    <t>Drucksteigerung Schildbach</t>
  </si>
  <si>
    <t>Jugendcontainer</t>
  </si>
  <si>
    <t xml:space="preserve">Drucksteigerungsanlage Lehenrotte </t>
  </si>
  <si>
    <t>Drucksteigerungsanlage Eiblstraße</t>
  </si>
  <si>
    <t>Pumpstation Himmelstraße 13</t>
  </si>
  <si>
    <t xml:space="preserve">Pumpstation Badweg </t>
  </si>
  <si>
    <t>Gemeindeamt und Anbauten DENKMALSCHUTZ</t>
  </si>
  <si>
    <t>Volksschule Türnitz DENKMALSCHUTZ</t>
  </si>
  <si>
    <t xml:space="preserve">ehem. Volksschule Lehenrotte wird verkauft </t>
  </si>
  <si>
    <t>Haus Markt 16 DENKMALSCHUTZ</t>
  </si>
  <si>
    <t>Haus Bahnhofstraße 1 DENKMALSCHUTZ</t>
  </si>
  <si>
    <t>Polizeiinspektion mit Garagen DENKMALSCHUTZ</t>
  </si>
  <si>
    <t>Bauhof neu Bahnhofstr. 14 im Umbau</t>
  </si>
  <si>
    <t>FF Haus Türnitz + Rotes Kreuz im UMBAU</t>
  </si>
  <si>
    <t>FF Haus Lehenrotte in FERTIGSTELLUNG</t>
  </si>
  <si>
    <t xml:space="preserve">Landeskindergarten Pyrker Straße IN FERTIGSTELLUNG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</si>
</sst>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quot; m2&quot;"/>
    <numFmt numFmtId="166" formatCode="0&quot; m2 &quot;"/>
  </numFmts>
  <fonts count="19">
    <font>
      <sz val="11"/>
      <color theme="1"/>
      <name val="Aptos Narrow"/>
      <family val="2"/>
      <scheme val="minor"/>
    </font>
    <font>
      <sz val="12"/>
      <color theme="1"/>
      <name val="Aptos Narrow"/>
      <family val="2"/>
      <scheme val="minor"/>
    </font>
    <font>
      <b/>
      <sz val="11"/>
      <color theme="1"/>
      <name val="Aptos Narrow"/>
      <family val="2"/>
      <scheme val="minor"/>
    </font>
    <font>
      <vertAlign val="superscript"/>
      <sz val="11"/>
      <color theme="1"/>
      <name val="Aptos Narrow"/>
      <family val="2"/>
      <scheme val="minor"/>
    </font>
    <font>
      <b/>
      <sz val="14"/>
      <color rgb="FF002060"/>
      <name val="Aptos Narrow"/>
      <family val="2"/>
      <scheme val="minor"/>
    </font>
    <font>
      <u/>
      <sz val="11"/>
      <color theme="10"/>
      <name val="Aptos Narrow"/>
      <family val="2"/>
      <scheme val="minor"/>
    </font>
    <font>
      <vertAlign val="subscript"/>
      <sz val="11"/>
      <color theme="1"/>
      <name val="Aptos Narrow"/>
      <family val="2"/>
      <scheme val="minor"/>
    </font>
    <font>
      <sz val="9"/>
      <color theme="1"/>
      <name val="Aptos Narrow"/>
      <family val="2"/>
      <scheme val="minor"/>
    </font>
    <font>
      <sz val="10"/>
      <color theme="1"/>
      <name val="Aptos Narrow"/>
      <family val="2"/>
      <scheme val="minor"/>
    </font>
    <font>
      <sz val="11"/>
      <color rgb="FF7030A0"/>
      <name val="Aptos Narrow"/>
      <family val="2"/>
      <scheme val="minor"/>
    </font>
    <font>
      <b/>
      <sz val="11"/>
      <color rgb="FF7030A0"/>
      <name val="Aptos Narrow"/>
      <family val="2"/>
      <scheme val="minor"/>
    </font>
    <font>
      <sz val="11"/>
      <color theme="1" tint="0.499984740745262"/>
      <name val="Aptos Narrow"/>
      <family val="2"/>
      <scheme val="minor"/>
    </font>
    <font>
      <sz val="11"/>
      <color theme="1"/>
      <name val="Aptos Narrow"/>
      <family val="2"/>
      <scheme val="minor"/>
    </font>
    <font>
      <sz val="11"/>
      <color theme="10"/>
      <name val="Aptos Narrow"/>
      <family val="2"/>
      <scheme val="minor"/>
    </font>
    <font>
      <b/>
      <sz val="14"/>
      <color rgb="FF7030A0"/>
      <name val="Aptos Narrow"/>
      <family val="2"/>
      <scheme val="minor"/>
    </font>
    <font>
      <sz val="12"/>
      <color theme="1"/>
      <name val="Aptos Narrow"/>
      <family val="2"/>
      <scheme val="minor"/>
    </font>
    <font>
      <b/>
      <sz val="12"/>
      <color theme="1"/>
      <name val="Aptos Narrow"/>
      <family val="2"/>
      <scheme val="minor"/>
    </font>
    <font>
      <u/>
      <sz val="12"/>
      <color theme="3" tint="0.249977111117893"/>
      <name val="Aptos Narrow"/>
      <family val="2"/>
      <scheme val="minor"/>
    </font>
    <font>
      <u/>
      <sz val="12"/>
      <color theme="1"/>
      <name val="Aptos Narrow"/>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rgb="FFFFFF00"/>
        <bgColor indexed="64"/>
      </patternFill>
    </fill>
  </fills>
  <borders count="16">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1"/>
      </top>
      <bottom style="thin">
        <color theme="1"/>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theme="1"/>
      </bottom>
      <diagonal/>
    </border>
    <border>
      <left style="medium">
        <color indexed="64"/>
      </left>
      <right style="medium">
        <color indexed="64"/>
      </right>
      <top style="medium">
        <color indexed="64"/>
      </top>
      <bottom/>
      <diagonal/>
    </border>
  </borders>
  <cellStyleXfs count="3">
    <xf numFmtId="0" fontId="0" fillId="0" borderId="0"/>
    <xf numFmtId="0" fontId="5" fillId="0" borderId="0" applyNumberFormat="0" applyFill="0" applyBorder="0" applyAlignment="0" applyProtection="0"/>
    <xf numFmtId="0" fontId="5" fillId="0" borderId="0" applyNumberFormat="0" applyFill="0" applyBorder="0" applyAlignment="0" applyProtection="0"/>
  </cellStyleXfs>
  <cellXfs count="83">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0" fontId="2" fillId="0" borderId="4" xfId="0" applyFont="1" applyBorder="1" applyAlignment="1">
      <alignment horizontal="center" vertical="center" wrapText="1"/>
    </xf>
    <xf numFmtId="0" fontId="0" fillId="2" borderId="0" xfId="0" applyFill="1" applyAlignment="1">
      <alignment horizontal="center"/>
    </xf>
    <xf numFmtId="3" fontId="0" fillId="2" borderId="0" xfId="0" applyNumberFormat="1" applyFill="1" applyAlignment="1">
      <alignment horizontal="center"/>
    </xf>
    <xf numFmtId="9" fontId="0" fillId="0" borderId="0" xfId="0" applyNumberFormat="1" applyAlignment="1">
      <alignment horizontal="right"/>
    </xf>
    <xf numFmtId="1" fontId="0" fillId="0" borderId="0" xfId="0" applyNumberFormat="1" applyAlignment="1">
      <alignment horizontal="right"/>
    </xf>
    <xf numFmtId="0" fontId="0" fillId="0" borderId="0" xfId="0" quotePrefix="1"/>
    <xf numFmtId="0" fontId="0" fillId="3" borderId="0" xfId="0" applyFill="1"/>
    <xf numFmtId="0" fontId="2" fillId="3" borderId="0" xfId="0" applyFont="1" applyFill="1" applyAlignment="1">
      <alignment horizontal="center" wrapText="1"/>
    </xf>
    <xf numFmtId="0" fontId="4" fillId="0" borderId="14" xfId="0" applyFont="1" applyBorder="1" applyAlignment="1">
      <alignment horizontal="center"/>
    </xf>
    <xf numFmtId="0" fontId="2" fillId="0" borderId="0" xfId="0" applyFont="1" applyAlignment="1">
      <alignment horizontal="center" wrapText="1"/>
    </xf>
    <xf numFmtId="0" fontId="0" fillId="0" borderId="0" xfId="0" applyAlignment="1">
      <alignment horizontal="left"/>
    </xf>
    <xf numFmtId="0" fontId="9" fillId="0" borderId="0" xfId="0" applyFont="1" applyAlignment="1">
      <alignment horizontal="right"/>
    </xf>
    <xf numFmtId="165" fontId="9" fillId="0" borderId="0" xfId="0" applyNumberFormat="1" applyFont="1" applyAlignment="1">
      <alignment horizontal="center"/>
    </xf>
    <xf numFmtId="9" fontId="10" fillId="0" borderId="0" xfId="0" applyNumberFormat="1" applyFont="1" applyAlignment="1">
      <alignment horizontal="right"/>
    </xf>
    <xf numFmtId="166" fontId="10" fillId="0" borderId="0" xfId="0" applyNumberFormat="1" applyFont="1" applyAlignment="1">
      <alignment horizontal="center"/>
    </xf>
    <xf numFmtId="0" fontId="5" fillId="0" borderId="0" xfId="1"/>
    <xf numFmtId="0" fontId="13" fillId="0" borderId="0" xfId="1" applyFont="1"/>
    <xf numFmtId="3" fontId="12" fillId="2" borderId="0" xfId="1" applyNumberFormat="1" applyFont="1" applyFill="1" applyAlignment="1">
      <alignment horizontal="center"/>
    </xf>
    <xf numFmtId="14" fontId="0" fillId="0" borderId="0" xfId="0" applyNumberFormat="1" applyAlignment="1">
      <alignment horizontal="right"/>
    </xf>
    <xf numFmtId="3" fontId="11" fillId="0" borderId="0" xfId="0" applyNumberFormat="1" applyFont="1" applyAlignment="1">
      <alignment horizontal="center"/>
    </xf>
    <xf numFmtId="0" fontId="2" fillId="0" borderId="0" xfId="0" applyFont="1" applyAlignment="1" applyProtection="1">
      <alignment horizontal="right"/>
      <protection locked="0"/>
    </xf>
    <xf numFmtId="0" fontId="0" fillId="4" borderId="0" xfId="0" applyFill="1" applyAlignment="1" applyProtection="1">
      <alignment horizontal="center"/>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horizontal="left"/>
      <protection locked="0"/>
    </xf>
    <xf numFmtId="14" fontId="0" fillId="4" borderId="0" xfId="0" applyNumberFormat="1" applyFill="1" applyAlignment="1" applyProtection="1">
      <alignment horizontal="center"/>
      <protection locked="0"/>
    </xf>
    <xf numFmtId="0" fontId="0" fillId="0" borderId="0" xfId="0" applyAlignment="1" applyProtection="1">
      <alignment horizontal="right"/>
      <protection locked="0"/>
    </xf>
    <xf numFmtId="1" fontId="0" fillId="4" borderId="0" xfId="0" applyNumberFormat="1" applyFill="1" applyAlignment="1" applyProtection="1">
      <alignment horizontal="center"/>
      <protection locked="0"/>
    </xf>
    <xf numFmtId="0" fontId="0" fillId="0" borderId="15" xfId="0" applyBorder="1" applyAlignment="1" applyProtection="1">
      <alignment horizontal="center" vertical="center" wrapText="1"/>
      <protection locked="0"/>
    </xf>
    <xf numFmtId="3" fontId="11" fillId="0" borderId="0" xfId="0" applyNumberFormat="1" applyFont="1" applyAlignment="1" applyProtection="1">
      <alignment horizontal="center"/>
      <protection locked="0"/>
    </xf>
    <xf numFmtId="3" fontId="0" fillId="0" borderId="0" xfId="0" applyNumberFormat="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1" xfId="0" applyBorder="1" applyAlignment="1" applyProtection="1">
      <alignment horizontal="left"/>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0" fillId="0" borderId="6" xfId="0" applyBorder="1" applyAlignment="1" applyProtection="1">
      <alignment horizontal="left"/>
      <protection locked="0"/>
    </xf>
    <xf numFmtId="0" fontId="0" fillId="0" borderId="3" xfId="0" applyBorder="1" applyAlignment="1" applyProtection="1">
      <alignment horizontal="center"/>
      <protection locked="0"/>
    </xf>
    <xf numFmtId="0" fontId="0" fillId="0" borderId="7" xfId="0" applyBorder="1" applyProtection="1">
      <protection locked="0"/>
    </xf>
    <xf numFmtId="0" fontId="0" fillId="0" borderId="6" xfId="0" applyBorder="1" applyProtection="1">
      <protection locked="0"/>
    </xf>
    <xf numFmtId="0" fontId="0" fillId="0" borderId="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1" xfId="0" applyBorder="1" applyAlignment="1" applyProtection="1">
      <alignment horizontal="left"/>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6" xfId="0" applyBorder="1" applyAlignment="1">
      <alignment horizont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8" fillId="0" borderId="13" xfId="0" applyFont="1" applyBorder="1" applyAlignment="1">
      <alignment horizontal="center" vertical="center" wrapText="1"/>
    </xf>
    <xf numFmtId="0" fontId="14" fillId="0" borderId="0" xfId="0" applyFont="1" applyAlignment="1">
      <alignment horizontal="center" vertical="top" wrapText="1"/>
    </xf>
    <xf numFmtId="0" fontId="15" fillId="0" borderId="10" xfId="0" applyFont="1" applyBorder="1" applyAlignment="1">
      <alignment wrapText="1"/>
    </xf>
    <xf numFmtId="0" fontId="14" fillId="0" borderId="5" xfId="0" applyFont="1" applyBorder="1" applyAlignment="1">
      <alignment horizontal="center" vertical="center" textRotation="90"/>
    </xf>
    <xf numFmtId="0" fontId="15" fillId="0" borderId="5" xfId="0" applyFont="1" applyBorder="1" applyAlignment="1">
      <alignment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164" fontId="11" fillId="0" borderId="0" xfId="0" applyNumberFormat="1" applyFont="1" applyAlignment="1">
      <alignment horizontal="center"/>
    </xf>
    <xf numFmtId="0" fontId="11" fillId="0" borderId="0" xfId="0" applyFont="1" applyAlignment="1">
      <alignment horizontal="center"/>
    </xf>
    <xf numFmtId="0" fontId="5" fillId="0" borderId="0" xfId="1" applyProtection="1">
      <protection locked="0"/>
    </xf>
    <xf numFmtId="0" fontId="2" fillId="0" borderId="1" xfId="0" applyFont="1" applyBorder="1" applyAlignment="1">
      <alignment horizontal="center"/>
    </xf>
    <xf numFmtId="0" fontId="2" fillId="0" borderId="3" xfId="0" applyFont="1" applyBorder="1" applyAlignment="1">
      <alignment horizontal="center"/>
    </xf>
    <xf numFmtId="0" fontId="2" fillId="0" borderId="0" xfId="0" applyFont="1" applyAlignment="1" applyProtection="1">
      <alignment horizontal="right"/>
      <protection locked="0"/>
    </xf>
    <xf numFmtId="0" fontId="2" fillId="0" borderId="8" xfId="0" applyFont="1" applyBorder="1" applyAlignment="1">
      <alignment horizontal="center"/>
    </xf>
    <xf numFmtId="0" fontId="2" fillId="0" borderId="9" xfId="0" applyFont="1" applyBorder="1" applyAlignment="1">
      <alignment horizontal="center"/>
    </xf>
    <xf numFmtId="0" fontId="2" fillId="0" borderId="10"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10" xfId="0" applyFont="1" applyBorder="1" applyAlignment="1">
      <alignment horizontal="center"/>
    </xf>
    <xf numFmtId="0" fontId="2" fillId="0" borderId="2" xfId="0" applyFont="1" applyBorder="1" applyAlignment="1">
      <alignment horizontal="center"/>
    </xf>
    <xf numFmtId="0" fontId="0" fillId="0" borderId="9" xfId="0" applyBorder="1"/>
    <xf numFmtId="0" fontId="0" fillId="0" borderId="10" xfId="0" applyBorder="1"/>
    <xf numFmtId="0" fontId="2" fillId="0" borderId="0" xfId="0" applyFont="1" applyAlignment="1">
      <alignment horizontal="center"/>
    </xf>
    <xf numFmtId="0" fontId="4" fillId="0" borderId="0" xfId="0" applyFont="1" applyAlignment="1">
      <alignment horizontal="center"/>
    </xf>
    <xf numFmtId="1" fontId="0" fillId="0" borderId="0" xfId="0" applyNumberFormat="1" applyAlignment="1">
      <alignment horizontal="center"/>
    </xf>
    <xf numFmtId="0" fontId="0" fillId="0" borderId="0" xfId="0" applyAlignment="1">
      <alignment horizontal="center"/>
    </xf>
    <xf numFmtId="0" fontId="4" fillId="0" borderId="14" xfId="0" applyFont="1" applyBorder="1" applyAlignment="1">
      <alignment horizontal="center"/>
    </xf>
  </cellXfs>
  <cellStyles count="3">
    <cellStyle name="Hyperlink" xfId="2"/>
    <cellStyle name="Link" xfId="1" builtinId="8"/>
    <cellStyle name="Standard" xfId="0" builtinId="0"/>
  </cellStyles>
  <dxfs count="55">
    <dxf>
      <alignment horizontal="center" vertical="bottom" textRotation="0" wrapText="0" indent="0" justifyLastLine="0" shrinkToFit="0" readingOrder="0"/>
      <protection locked="0" hidden="0"/>
    </dxf>
    <dxf>
      <numFmt numFmtId="0" formatCode="General"/>
      <alignment horizontal="center" vertical="bottom" textRotation="0" wrapText="0" indent="0" justifyLastLine="0" shrinkToFit="0" readingOrder="0"/>
      <border diagonalUp="0" diagonalDown="0">
        <left style="medium">
          <color indexed="64"/>
        </left>
        <right style="medium">
          <color indexed="64"/>
        </right>
        <top/>
        <bottom/>
        <vertical/>
        <horizontal/>
      </border>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border diagonalUp="0" diagonalDown="0">
        <left/>
        <right style="medium">
          <color indexed="64"/>
        </right>
        <top/>
        <bottom/>
        <vertical/>
        <horizontal/>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border diagonalUp="0" diagonalDown="0">
        <left style="medium">
          <color indexed="64"/>
        </left>
        <right/>
        <top/>
        <bottom/>
        <vertical/>
        <horizontal/>
      </border>
      <protection locked="0" hidden="0"/>
    </dxf>
    <dxf>
      <alignment horizontal="center" vertical="bottom" textRotation="0" wrapText="0" indent="0" justifyLastLine="0" shrinkToFit="0" readingOrder="0"/>
      <protection locked="0" hidden="0"/>
    </dxf>
    <dxf>
      <font>
        <strike val="0"/>
        <outline val="0"/>
        <shadow val="0"/>
        <u val="none"/>
        <vertAlign val="baseline"/>
        <sz val="11"/>
        <color theme="1" tint="0.499984740745262"/>
        <name val="Aptos Narrow"/>
        <scheme val="minor"/>
      </font>
      <numFmt numFmtId="0" formatCode="General"/>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0" hidden="0"/>
    </dxf>
    <dxf>
      <font>
        <strike val="0"/>
        <outline val="0"/>
        <shadow val="0"/>
        <u val="none"/>
        <vertAlign val="baseline"/>
        <sz val="11"/>
        <color theme="1" tint="0.499984740745262"/>
        <name val="Aptos Narrow"/>
        <scheme val="minor"/>
      </font>
      <numFmt numFmtId="164" formatCode="0.0"/>
      <alignment horizontal="center" vertical="bottom" textRotation="0" wrapText="0" indent="0" justifyLastLine="0" shrinkToFit="0" readingOrder="0"/>
      <protection locked="1"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border diagonalUp="0" diagonalDown="0">
        <left/>
        <right style="medium">
          <color indexed="64"/>
        </right>
        <top/>
        <bottom/>
        <vertical/>
        <horizontal/>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protection locked="0" hidden="0"/>
    </dxf>
    <dxf>
      <alignment horizontal="left" vertical="bottom" textRotation="0" wrapText="0" indent="0" justifyLastLine="0" shrinkToFit="0" readingOrder="0"/>
      <border diagonalUp="0" diagonalDown="0" outline="0">
        <left style="medium">
          <color indexed="64"/>
        </left>
        <right/>
        <top/>
        <bottom style="medium">
          <color indexed="64"/>
        </bottom>
      </border>
      <protection locked="0" hidden="0"/>
    </dxf>
    <dxf>
      <numFmt numFmtId="0" formatCode="General"/>
      <alignment horizontal="left" textRotation="0" indent="0" justifyLastLine="0" shrinkToFit="0" readingOrder="0"/>
      <border diagonalUp="0" diagonalDown="0">
        <left style="medium">
          <color indexed="64"/>
        </left>
        <right/>
        <top/>
        <bottom/>
      </border>
      <protection locked="0" hidden="0"/>
    </dxf>
    <dxf>
      <alignment horizontal="center" vertical="bottom" textRotation="0" wrapText="0" indent="0" justifyLastLine="0" shrinkToFit="0" readingOrder="0"/>
      <protection locked="0" hidden="0"/>
    </dxf>
    <dxf>
      <protection locked="0" hidden="0"/>
    </dxf>
    <dxf>
      <alignment horizontal="center" vertical="bottom" textRotation="0" wrapText="0" indent="0" justifyLastLine="0" shrinkToFit="0" readingOrder="0"/>
      <protection locked="0" hidden="0"/>
    </dxf>
    <dxf>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border diagonalUp="0" diagonalDown="0">
        <left/>
        <right style="medium">
          <color indexed="64"/>
        </right>
        <top/>
        <bottom/>
        <vertical/>
        <horizontal/>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protection locked="0" hidden="0"/>
    </dxf>
    <dxf>
      <alignment horizontal="center"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protection locked="0" hidden="0"/>
    </dxf>
    <dxf>
      <numFmt numFmtId="3" formatCode="#,##0"/>
      <alignment horizontal="center" vertical="bottom" textRotation="0" wrapText="0" indent="0" justifyLastLine="0" shrinkToFit="0" readingOrder="0"/>
      <protection locked="0" hidden="0"/>
    </dxf>
    <dxf>
      <protection locked="0" hidden="0"/>
    </dxf>
    <dxf>
      <numFmt numFmtId="3" formatCode="#,##0"/>
      <alignment horizontal="center" vertical="bottom" textRotation="0" wrapText="0" indent="0" justifyLastLine="0" shrinkToFit="0" readingOrder="0"/>
      <protection locked="0" hidden="0"/>
    </dxf>
    <dxf>
      <font>
        <strike val="0"/>
        <outline val="0"/>
        <shadow val="0"/>
        <u val="none"/>
        <vertAlign val="baseline"/>
        <sz val="11"/>
        <color theme="1" tint="0.499984740745262"/>
        <name val="Aptos Narrow"/>
        <scheme val="minor"/>
      </font>
      <numFmt numFmtId="3" formatCode="#,##0"/>
      <alignment horizontal="center" vertical="bottom" textRotation="0" wrapText="0" indent="0" justifyLastLine="0" shrinkToFit="0" readingOrder="0"/>
      <protection locked="1" hidden="0"/>
    </dxf>
    <dxf>
      <numFmt numFmtId="3" formatCode="#,##0"/>
      <alignment horizontal="center" vertical="bottom" textRotation="0" wrapText="0" indent="0" justifyLastLine="0" shrinkToFit="0" readingOrder="0"/>
      <protection locked="0" hidden="0"/>
    </dxf>
    <dxf>
      <protection locked="0" hidden="0"/>
    </dxf>
    <dxf>
      <numFmt numFmtId="3" formatCode="#,##0"/>
      <alignment horizontal="center" vertical="bottom" textRotation="0" wrapText="0" indent="0" justifyLastLine="0" shrinkToFit="0" readingOrder="0"/>
      <protection locked="0" hidden="0"/>
    </dxf>
    <dxf>
      <font>
        <strike val="0"/>
        <outline val="0"/>
        <shadow val="0"/>
        <u val="none"/>
        <vertAlign val="baseline"/>
        <sz val="11"/>
        <color theme="1" tint="0.499984740745262"/>
        <name val="Aptos Narrow"/>
        <scheme val="minor"/>
      </font>
      <numFmt numFmtId="3" formatCode="#,##0"/>
      <alignment horizontal="center" vertical="bottom" textRotation="0" wrapText="0" indent="0" justifyLastLine="0" shrinkToFit="0" readingOrder="0"/>
      <protection locked="1" hidden="0"/>
    </dxf>
    <dxf>
      <numFmt numFmtId="3" formatCode="#,##0"/>
      <alignment horizontal="center" vertical="bottom" textRotation="0" wrapText="0" indent="0" justifyLastLine="0" shrinkToFit="0" readingOrder="0"/>
      <protection locked="0" hidden="0"/>
    </dxf>
    <dxf>
      <protection locked="0" hidden="0"/>
    </dxf>
    <dxf>
      <numFmt numFmtId="3" formatCode="#,##0"/>
      <alignment horizontal="center" vertical="bottom" textRotation="0" wrapText="0" indent="0" justifyLastLine="0" shrinkToFit="0" readingOrder="0"/>
      <protection locked="0" hidden="0"/>
    </dxf>
    <dxf>
      <font>
        <strike val="0"/>
        <outline val="0"/>
        <shadow val="0"/>
        <u val="none"/>
        <vertAlign val="baseline"/>
        <sz val="11"/>
        <color theme="1" tint="0.499984740745262"/>
        <name val="Aptos Narrow"/>
        <scheme val="minor"/>
      </font>
      <numFmt numFmtId="3" formatCode="#,##0"/>
      <fill>
        <patternFill patternType="solid">
          <fgColor indexed="64"/>
          <bgColor theme="0" tint="-4.9989318521683403E-2"/>
        </patternFill>
      </fill>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protection locked="0" hidden="0"/>
    </dxf>
    <dxf>
      <alignment horizontal="center" vertical="bottom" textRotation="0" wrapText="0" indent="0" justifyLastLine="0" shrinkToFit="0" readingOrder="0"/>
      <protection locked="0" hidden="0"/>
    </dxf>
    <dxf>
      <protection locked="0" hidden="0"/>
    </dxf>
    <dxf>
      <alignment horizontal="center" vertical="bottom" textRotation="0" wrapText="0" indent="0" justifyLastLine="0" shrinkToFit="0" readingOrder="0"/>
      <protection locked="0" hidden="0"/>
    </dxf>
    <dxf>
      <font>
        <color theme="1" tint="0.499984740745262"/>
      </font>
      <numFmt numFmtId="3" formatCode="#,##0"/>
      <fill>
        <patternFill patternType="solid">
          <fgColor indexed="64"/>
          <bgColor theme="0" tint="-4.9989318521683403E-2"/>
        </patternFill>
      </fill>
      <alignment horizontal="center" vertical="bottom" textRotation="0" wrapText="0" indent="0" justifyLastLine="0" shrinkToFit="0" readingOrder="0"/>
      <protection locked="1" hidden="0"/>
    </dxf>
    <dxf>
      <protection locked="0" hidden="0"/>
    </dxf>
    <dxf>
      <alignment horizontal="center" vertical="bottom" textRotation="0" wrapText="0" indent="0" justifyLastLine="0" shrinkToFit="0" readingOrder="0"/>
      <protection locked="0" hidden="0"/>
    </dxf>
    <dxf>
      <alignment horizontal="center" vertical="center" textRotation="0" wrapText="1" indent="0" justifyLastLine="0" shrinkToFit="0" readingOrder="0"/>
      <protection locked="0" hidden="0"/>
    </dxf>
    <dxf>
      <fill>
        <patternFill>
          <bgColor rgb="FFFFFF00"/>
        </patternFill>
      </fill>
    </dxf>
    <dxf>
      <font>
        <color theme="2"/>
      </font>
    </dxf>
    <dxf>
      <font>
        <strike/>
        <color theme="2" tint="-9.9948118533890809E-2"/>
      </font>
      <fill>
        <patternFill>
          <bgColor theme="2" tint="-0.499984740745262"/>
        </patternFill>
      </fill>
    </dxf>
    <dxf>
      <font>
        <strike/>
        <color theme="2" tint="-9.9948118533890809E-2"/>
      </font>
      <fill>
        <patternFill>
          <bgColor theme="2"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tiff"/></Relationships>
</file>

<file path=xl/drawings/_rels/drawing3.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4.tiff"/></Relationships>
</file>

<file path=xl/drawings/drawing1.xml><?xml version="1.0" encoding="utf-8"?>
<xdr:wsDr xmlns:xdr="http://schemas.openxmlformats.org/drawingml/2006/spreadsheetDrawing" xmlns:a="http://schemas.openxmlformats.org/drawingml/2006/main">
  <xdr:twoCellAnchor editAs="oneCell">
    <xdr:from>
      <xdr:col>0</xdr:col>
      <xdr:colOff>68279</xdr:colOff>
      <xdr:row>0</xdr:row>
      <xdr:rowOff>12386</xdr:rowOff>
    </xdr:from>
    <xdr:to>
      <xdr:col>1</xdr:col>
      <xdr:colOff>283320</xdr:colOff>
      <xdr:row>3</xdr:row>
      <xdr:rowOff>167822</xdr:rowOff>
    </xdr:to>
    <xdr:pic>
      <xdr:nvPicPr>
        <xdr:cNvPr id="3" name="Grafik 2">
          <a:extLst>
            <a:ext uri="{FF2B5EF4-FFF2-40B4-BE49-F238E27FC236}">
              <a16:creationId xmlns:a16="http://schemas.microsoft.com/office/drawing/2014/main" id="{10C0C8F7-F988-01BB-3E07-DE15021422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279" y="12386"/>
          <a:ext cx="847501" cy="768846"/>
        </a:xfrm>
        <a:prstGeom prst="rect">
          <a:avLst/>
        </a:prstGeom>
      </xdr:spPr>
    </xdr:pic>
    <xdr:clientData/>
  </xdr:twoCellAnchor>
  <xdr:twoCellAnchor editAs="oneCell">
    <xdr:from>
      <xdr:col>10</xdr:col>
      <xdr:colOff>392205</xdr:colOff>
      <xdr:row>0</xdr:row>
      <xdr:rowOff>0</xdr:rowOff>
    </xdr:from>
    <xdr:to>
      <xdr:col>10</xdr:col>
      <xdr:colOff>1159034</xdr:colOff>
      <xdr:row>3</xdr:row>
      <xdr:rowOff>169294</xdr:rowOff>
    </xdr:to>
    <xdr:pic>
      <xdr:nvPicPr>
        <xdr:cNvPr id="5" name="Grafik 4">
          <a:extLst>
            <a:ext uri="{FF2B5EF4-FFF2-40B4-BE49-F238E27FC236}">
              <a16:creationId xmlns:a16="http://schemas.microsoft.com/office/drawing/2014/main" id="{5CD3B0A5-9EC0-0A7A-C926-A0E670F8EA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22940" y="0"/>
          <a:ext cx="759209" cy="767016"/>
        </a:xfrm>
        <a:prstGeom prst="rect">
          <a:avLst/>
        </a:prstGeom>
      </xdr:spPr>
    </xdr:pic>
    <xdr:clientData/>
  </xdr:twoCellAnchor>
  <xdr:twoCellAnchor editAs="oneCell">
    <xdr:from>
      <xdr:col>4</xdr:col>
      <xdr:colOff>33934</xdr:colOff>
      <xdr:row>0</xdr:row>
      <xdr:rowOff>0</xdr:rowOff>
    </xdr:from>
    <xdr:to>
      <xdr:col>6</xdr:col>
      <xdr:colOff>1121700</xdr:colOff>
      <xdr:row>3</xdr:row>
      <xdr:rowOff>173927</xdr:rowOff>
    </xdr:to>
    <xdr:pic>
      <xdr:nvPicPr>
        <xdr:cNvPr id="7" name="Grafik 6">
          <a:extLst>
            <a:ext uri="{FF2B5EF4-FFF2-40B4-BE49-F238E27FC236}">
              <a16:creationId xmlns:a16="http://schemas.microsoft.com/office/drawing/2014/main" id="{481214E8-F0D3-5125-84AA-5829962DEEF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45522" y="0"/>
          <a:ext cx="3703667" cy="78688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284405</xdr:colOff>
      <xdr:row>4</xdr:row>
      <xdr:rowOff>172133</xdr:rowOff>
    </xdr:to>
    <xdr:pic>
      <xdr:nvPicPr>
        <xdr:cNvPr id="2" name="Grafik 1">
          <a:extLst>
            <a:ext uri="{FF2B5EF4-FFF2-40B4-BE49-F238E27FC236}">
              <a16:creationId xmlns:a16="http://schemas.microsoft.com/office/drawing/2014/main" id="{E912535E-58DB-4F76-B538-153BA87E1B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0" y="114300"/>
          <a:ext cx="836855" cy="772208"/>
        </a:xfrm>
        <a:prstGeom prst="rect">
          <a:avLst/>
        </a:prstGeom>
      </xdr:spPr>
    </xdr:pic>
    <xdr:clientData/>
  </xdr:twoCellAnchor>
  <xdr:twoCellAnchor editAs="oneCell">
    <xdr:from>
      <xdr:col>8</xdr:col>
      <xdr:colOff>2892003</xdr:colOff>
      <xdr:row>0</xdr:row>
      <xdr:rowOff>148590</xdr:rowOff>
    </xdr:from>
    <xdr:to>
      <xdr:col>8</xdr:col>
      <xdr:colOff>3653790</xdr:colOff>
      <xdr:row>5</xdr:row>
      <xdr:rowOff>6921</xdr:rowOff>
    </xdr:to>
    <xdr:pic>
      <xdr:nvPicPr>
        <xdr:cNvPr id="3" name="Grafik 2">
          <a:extLst>
            <a:ext uri="{FF2B5EF4-FFF2-40B4-BE49-F238E27FC236}">
              <a16:creationId xmlns:a16="http://schemas.microsoft.com/office/drawing/2014/main" id="{432C6720-64A8-4907-BAEF-D34E4C3E14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607753" y="148590"/>
          <a:ext cx="761787" cy="763206"/>
        </a:xfrm>
        <a:prstGeom prst="rect">
          <a:avLst/>
        </a:prstGeom>
      </xdr:spPr>
    </xdr:pic>
    <xdr:clientData/>
  </xdr:twoCellAnchor>
  <xdr:twoCellAnchor editAs="oneCell">
    <xdr:from>
      <xdr:col>7</xdr:col>
      <xdr:colOff>743343</xdr:colOff>
      <xdr:row>0</xdr:row>
      <xdr:rowOff>142875</xdr:rowOff>
    </xdr:from>
    <xdr:to>
      <xdr:col>8</xdr:col>
      <xdr:colOff>2902055</xdr:colOff>
      <xdr:row>5</xdr:row>
      <xdr:rowOff>34414</xdr:rowOff>
    </xdr:to>
    <xdr:pic>
      <xdr:nvPicPr>
        <xdr:cNvPr id="4" name="Grafik 3">
          <a:extLst>
            <a:ext uri="{FF2B5EF4-FFF2-40B4-BE49-F238E27FC236}">
              <a16:creationId xmlns:a16="http://schemas.microsoft.com/office/drawing/2014/main" id="{23E98AD2-077E-4C69-A141-3A77C44FC21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925568" y="142875"/>
          <a:ext cx="3692237" cy="79641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284405</xdr:colOff>
      <xdr:row>4</xdr:row>
      <xdr:rowOff>172133</xdr:rowOff>
    </xdr:to>
    <xdr:pic>
      <xdr:nvPicPr>
        <xdr:cNvPr id="2" name="Grafik 1">
          <a:extLst>
            <a:ext uri="{FF2B5EF4-FFF2-40B4-BE49-F238E27FC236}">
              <a16:creationId xmlns:a16="http://schemas.microsoft.com/office/drawing/2014/main" id="{949323ED-0367-446D-AC9F-8928D9834A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 y="114300"/>
          <a:ext cx="825425" cy="781733"/>
        </a:xfrm>
        <a:prstGeom prst="rect">
          <a:avLst/>
        </a:prstGeom>
      </xdr:spPr>
    </xdr:pic>
    <xdr:clientData/>
  </xdr:twoCellAnchor>
  <xdr:twoCellAnchor editAs="oneCell">
    <xdr:from>
      <xdr:col>8</xdr:col>
      <xdr:colOff>2939628</xdr:colOff>
      <xdr:row>0</xdr:row>
      <xdr:rowOff>148590</xdr:rowOff>
    </xdr:from>
    <xdr:to>
      <xdr:col>8</xdr:col>
      <xdr:colOff>3702647</xdr:colOff>
      <xdr:row>5</xdr:row>
      <xdr:rowOff>6921</xdr:rowOff>
    </xdr:to>
    <xdr:pic>
      <xdr:nvPicPr>
        <xdr:cNvPr id="3" name="Grafik 2">
          <a:extLst>
            <a:ext uri="{FF2B5EF4-FFF2-40B4-BE49-F238E27FC236}">
              <a16:creationId xmlns:a16="http://schemas.microsoft.com/office/drawing/2014/main" id="{35DA1F74-0422-4F1B-9470-094BE18B41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084003" y="148590"/>
          <a:ext cx="763019" cy="763206"/>
        </a:xfrm>
        <a:prstGeom prst="rect">
          <a:avLst/>
        </a:prstGeom>
      </xdr:spPr>
    </xdr:pic>
    <xdr:clientData/>
  </xdr:twoCellAnchor>
  <xdr:twoCellAnchor editAs="oneCell">
    <xdr:from>
      <xdr:col>7</xdr:col>
      <xdr:colOff>665238</xdr:colOff>
      <xdr:row>0</xdr:row>
      <xdr:rowOff>142875</xdr:rowOff>
    </xdr:from>
    <xdr:to>
      <xdr:col>8</xdr:col>
      <xdr:colOff>2835380</xdr:colOff>
      <xdr:row>5</xdr:row>
      <xdr:rowOff>47749</xdr:rowOff>
    </xdr:to>
    <xdr:pic>
      <xdr:nvPicPr>
        <xdr:cNvPr id="4" name="Grafik 3">
          <a:extLst>
            <a:ext uri="{FF2B5EF4-FFF2-40B4-BE49-F238E27FC236}">
              <a16:creationId xmlns:a16="http://schemas.microsoft.com/office/drawing/2014/main" id="{7E03C665-82E8-4BA3-89EF-02EBC521D46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276088" y="142875"/>
          <a:ext cx="3703667" cy="80974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Ralph Zulehner" id="{F2F698E2-C914-4275-800E-BAFE933BDC33}" userId="S::ralph.zulehner@enu.at::da918132-2026-496c-910d-def9a3da2610"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id="3" name="Tabelle3" displayName="Tabelle3" ref="A5:X39" totalsRowCount="1" headerRowDxfId="50" dataDxfId="49" totalsRowDxfId="48">
  <tableColumns count="24">
    <tableColumn id="1" name="Lfd. _x000a_Nummer" dataDxfId="47" totalsRowDxfId="46"/>
    <tableColumn id="2" name="Gebäudebezeichnung" dataDxfId="45" totalsRowDxfId="44"/>
    <tableColumn id="3" name="konditionierte Bruttogrundfläche_x000a_ [m2]" totalsRowFunction="sum" dataDxfId="43" totalsRowDxfId="42"/>
    <tableColumn id="4" name="konditionierte_x000a_Nutzfläche [m2]" totalsRowFunction="sum" dataDxfId="41" totalsRowDxfId="40">
      <calculatedColumnFormula>IF(C6="","",C6*0.8)</calculatedColumnFormula>
    </tableColumn>
    <tableColumn id="5" name="Jahres Verbrauch  - Wärme_x000a_[kWh]" totalsRowFunction="sum" dataDxfId="39" totalsRowDxfId="38"/>
    <tableColumn id="16" name="Verbrauch EKZ_x000a_Wärme" dataDxfId="37" totalsRowDxfId="36">
      <calculatedColumnFormula>IFERROR(Tabelle3[[#This Row],[Jahres Verbrauch  - Wärme
'[kWh']]]/Tabelle3[[#This Row],[konditionierte Bruttogrundfläche
 '[m2']]],"k.A.")</calculatedColumnFormula>
    </tableColumn>
    <tableColumn id="6" name="Jahres Verbrauch - Strom_x000a_[kWh]" totalsRowFunction="sum" dataDxfId="35" totalsRowDxfId="34"/>
    <tableColumn id="17" name="Verbrauch EKZ _x000a_Strom" dataDxfId="33" totalsRowDxfId="32">
      <calculatedColumnFormula>IFERROR(Tabelle3[[#This Row],[Jahres Verbrauch - Strom
'[kWh']]]/Tabelle3[[#This Row],[konditionierte Bruttogrundfläche
 '[m2']]],"k.A.")</calculatedColumnFormula>
    </tableColumn>
    <tableColumn id="7" name="Jahres Verbrauch - Kälte [kWh]" totalsRowFunction="sum" dataDxfId="31" totalsRowDxfId="30"/>
    <tableColumn id="8" name="Jahres Verbrauch - Warmwasser [kWh]" totalsRowFunction="custom" dataDxfId="29" totalsRowDxfId="28">
      <totalsRowFormula>SUM(Tabelle3[Jahres Verbrauch - Warmwasser '[kWh']])</totalsRowFormula>
    </tableColumn>
    <tableColumn id="9" name="Link - Energieausweis" dataDxfId="27" totalsRowDxfId="26"/>
    <tableColumn id="11" name="im mehrheitlichen Eigentum? _x000a_(inkl. ausgelagerter Gesellschaften)" dataDxfId="25" totalsRowDxfId="24"/>
    <tableColumn id="12" name="Teil eines Verbands?_x000a_(bspw. Schulverband)" dataDxfId="23" totalsRowDxfId="22"/>
    <tableColumn id="13" name="gemietet?" dataDxfId="21" totalsRowDxfId="20"/>
    <tableColumn id="18" name=" Relevanz Inventar " dataDxfId="19" totalsRowDxfId="18">
      <calculatedColumnFormula>IF(D6&lt;&gt;"",IF(D6&gt;250,IF(Tabelle3[[#This Row],[im mehrheitlichen Eigentum? 
(inkl. ausgelagerter Gesellschaften)]]="ja","anzeigen",IF(OR(Tabelle3[[#This Row],[Teil eines Verbands?
(bspw. Schulverband)]]="ja",Tabelle3[[#This Row],[gemietet?]]="ja"),"anzeigen","nicht anzeigen")),"nicht anzeigen"),"")</calculatedColumnFormula>
    </tableColumn>
    <tableColumn id="14" name="OIB Version_x000a_Energieausweis " dataDxfId="17" totalsRowDxfId="16"/>
    <tableColumn id="15" name="HWBRef,RK" dataDxfId="15" totalsRowDxfId="14">
      <calculatedColumnFormula>IF(Tabelle3[[#This Row],[OIB Version
Energieausweis ]]="vor 2015", " Da Ausweis zu alt, keine Eingabe möglich","")</calculatedColumnFormula>
    </tableColumn>
    <tableColumn id="19" name=" lc" dataDxfId="13" totalsRowDxfId="12"/>
    <tableColumn id="20" name="fGEE" dataDxfId="11" totalsRowDxfId="10"/>
    <tableColumn id="21" name="Berechnung HWBRef,zulässig" dataDxfId="9" totalsRowDxfId="8">
      <calculatedColumnFormula>IF(Tabelle3[[#This Row],[OIB Version
Energieausweis ]]=2015,25*(1+2.5/Tabelle3[[#This Row],[ lc]]),IF(Tabelle3[[#This Row],[OIB Version
Energieausweis ]]=2019,25*(1+2.5/Tabelle3[[#This Row],[ lc]]),IF(Tabelle3[[#This Row],[OIB Version
Energieausweis ]]=2023,21*(1+2.1/Tabelle3[[#This Row],[ lc]])," ")))</calculatedColumnFormula>
    </tableColumn>
    <tableColumn id="22" name="Berechnung NEG" dataDxfId="7" totalsRowDxfId="6">
      <calculatedColumnFormula>IF(Tabelle3[[#This Row],[OIB Version
Energieausweis ]]=2015,IF(AND(Tabelle3[[#This Row],[HWBRef,RK]]&lt;=T6,Tabelle3[[#This Row],[fGEE]]&lt;=1.05),"NEG","kein NEG"),IF(Tabelle3[[#This Row],[OIB Version
Energieausweis ]]=2019,IF(AND(Tabelle3[[#This Row],[HWBRef,RK]]&lt;=T6,Tabelle3[[#This Row],[fGEE]]&lt;=0.95),"NEG","kein NEG"),IF(Tabelle3[[#This Row],[OIB Version
Energieausweis ]]=2023,IF(AND(Tabelle3[[#This Row],[HWBRef,RK]]&lt;=T6,Tabelle3[[#This Row],[fGEE]]&lt;=0.95),"NEG","kein NEG")," ")))</calculatedColumnFormula>
    </tableColumn>
    <tableColumn id="23" name="ein NEG? (Stichtag 01.01.2024)" dataDxfId="5" totalsRowDxfId="4">
      <calculatedColumnFormula>IF(Tabelle3[[#This Row],[Berechnung NEG]]&lt;&gt;" ",IF(Tabelle3[[#This Row],[Berechnung NEG]]="NEG","ja","nein")," ")</calculatedColumnFormula>
    </tableColumn>
    <tableColumn id="24" name="wenn ein Sozialbau, kostenneutral zu sanieren?" dataDxfId="3" totalsRowDxfId="2"/>
    <tableColumn id="26" name="Relevanz Ausgangs-basis" dataDxfId="1" totalsRowDxfId="0">
      <calculatedColumnFormula>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5" dT="2025-06-30T14:07:11.99" personId="{F2F698E2-C914-4275-800E-BAFE933BDC33}" id="{756D3CE6-62A6-438E-AF0F-45944FC69858}">
    <text>Keine Eingabe erforderlich. Wird automatisch befüllt.</text>
  </threadedComment>
  <threadedComment ref="B5" dT="2025-06-30T14:06:02.95" personId="{F2F698E2-C914-4275-800E-BAFE933BDC33}" id="{1A4A681D-DD64-4400-A775-00D4FE312333}">
    <text>Eindeutige Benennung erforderlich:
bspw. 
- Kindergarten Müllerstraße
- Feuerwehr Musterhausen
- Rathaus Musterhausen
- Wohnanlage Sonnenstraße
- ...</text>
  </threadedComment>
  <threadedComment ref="C5" dT="2025-06-30T14:10:31.49" personId="{F2F698E2-C914-4275-800E-BAFE933BDC33}" id="{13C23820-A4F7-4402-B043-EAD29CA4731A}">
    <text>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text>
  </threadedComment>
  <threadedComment ref="D5" dT="2025-06-30T14:12:28.40" personId="{F2F698E2-C914-4275-800E-BAFE933BDC33}" id="{79DF39B0-E4BA-413A-A6D8-3D25329EB73A}">
    <text>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text>
  </threadedComment>
  <threadedComment ref="E5" dT="2025-06-30T14:14:45.28" personId="{F2F698E2-C914-4275-800E-BAFE933BDC33}" id="{0F530181-F48D-4E7B-B962-06A9F5146C60}">
    <text>Eingabe Wärmeverbrauch anhand von Rechnungen oder anderweitigen Aufzeichnungen. Die Abgrenzung der Daten soll von 01.01.202X bis 31.12.202X erfolgen.</text>
  </threadedComment>
  <threadedComment ref="F5" dT="2025-06-30T14:16:06.25" personId="{F2F698E2-C914-4275-800E-BAFE933BDC33}" id="{CE00FF28-A67E-432F-9BE7-D9E86317AD64}">
    <text>Verbrauchs-Energiekennzahl Wärme.
Keine Eingabe erforderlich. Wird automatisch mit den Daten der Bruttogrundfläche und Wärmeverbrauch ermittelt.</text>
  </threadedComment>
  <threadedComment ref="G5" dT="2025-06-30T14:15:04.59" personId="{F2F698E2-C914-4275-800E-BAFE933BDC33}" id="{F13045C3-FCB1-4A02-B77E-88B021FB22BC}">
    <text>Eingabe Stromverbrauch anhand von Rechnungen oder anderweitigen Aufzeichnungen. Die Abgrenzung der Daten soll von 01.01.202X bis 31.12.202X erfolgen.</text>
  </threadedComment>
  <threadedComment ref="H5" dT="2025-06-30T14:16:29.86" personId="{F2F698E2-C914-4275-800E-BAFE933BDC33}" id="{F5EE8005-C6D7-4865-B39C-1720FCCE8F5E}">
    <text xml:space="preserve">Verbrauchs-Energiekennzahl Strom.
Keine Eingabe erforderlich. Wird automatisch mit den Daten der Bruttogrundfläche und Stromverbrauch ermittelt.
</text>
  </threadedComment>
  <threadedComment ref="I5" dT="2025-06-30T14:17:17.70" personId="{F2F698E2-C914-4275-800E-BAFE933BDC33}" id="{9140A302-43AB-4720-8D78-C0D7B354D13C}">
    <text>Eingabe Kälteverbrauch anhand von Rechnungen oder anderweitigen Aufzeichnungen. Die Abgrenzung der Daten soll von 01.01.202X bis 31.12.202X erfolgen.</text>
  </threadedComment>
  <threadedComment ref="J5" dT="2025-06-30T14:17:32.88" personId="{F2F698E2-C914-4275-800E-BAFE933BDC33}" id="{A20690CA-189F-43D6-9699-60D2A15B6D34}">
    <text>Eingabe Warmwasserverbrauch anhand von Rechnungen oder anderweitigen Aufzeichnungen. Die Abgrenzung der Daten soll von 01.01.202X bis 31.12.202X erfolgen.</text>
  </threadedComment>
  <threadedComment ref="K5" dT="2025-06-30T14:19:10.77" personId="{F2F698E2-C914-4275-800E-BAFE933BDC33}" id="{049DC63C-9C94-4E65-9587-135B71FBE3D5}">
    <text>URL einfügen, wo der Energieausweis veröffentlicht wurde.
WICHTIG: die gesamte URL einfügen, dh. inkl. https:
https://www.energie-noe.at/eed-3</text>
    <extLst>
      <x:ext xmlns:xltc2="http://schemas.microsoft.com/office/spreadsheetml/2020/threadedcomments2" uri="{F7C98A9C-CBB3-438F-8F68-D28B6AF4A901}">
        <xltc2:checksum>3718158331</xltc2:checksum>
        <xltc2:hyperlink startIndex="110" length="32" url="https://www.energie-noe.at/eed-3"/>
      </x:ext>
    </extLst>
  </threadedComment>
  <threadedComment ref="L5" dT="2025-06-30T14:20:26.31" personId="{F2F698E2-C914-4275-800E-BAFE933BDC33}" id="{131CC713-1A1B-40D6-9CF7-FB9F852693EE}">
    <text>Vorausauswahl muss überschrieben werden. Dazu bitte über die Dropdownliste eine Auswahl treffen.</text>
  </threadedComment>
  <threadedComment ref="M5" dT="2025-06-30T14:20:34.19" personId="{F2F698E2-C914-4275-800E-BAFE933BDC33}" id="{E64AB4AC-259E-4701-8EFA-12DF46757D0E}">
    <text>Vorausauswahl muss überschrieben werden. Dazu bitte über die Dropdownliste eine Auswahl treffen.</text>
  </threadedComment>
  <threadedComment ref="N5" dT="2025-06-30T14:20:38.83" personId="{F2F698E2-C914-4275-800E-BAFE933BDC33}" id="{24D345EC-47A2-402A-B910-495840A6BC35}">
    <text>Vorausauswahl muss überschrieben werden. Dazu bitte über die Dropdownliste eine Auswahl treffen.</text>
  </threadedComment>
  <threadedComment ref="P5" dT="2025-06-30T14:23:37.38" personId="{F2F698E2-C914-4275-800E-BAFE933BDC33}" id="{43D1F387-C1ED-4A2D-B29B-6DEFD3CAB724}">
    <text>Über die Dropdownliste ist das Jahr der OIB-Version des Energieausweises auszuwählen.
Das Jahr ist im Energieausweis auf jener Seite mit der Effizienzgrafik ganz oben, im grünen Block zu finden.</text>
  </threadedComment>
  <threadedComment ref="Q5" dT="2025-07-01T14:38:39.80" personId="{F2F698E2-C914-4275-800E-BAFE933BDC33}" id="{8ECB476A-E2BE-4C8A-8B60-A980CE7747A8}">
    <text>Heizwärmebedarf:
Dieser Wert ist einzugeben sofern der Energieausweis zwischen 2015 bis heute erstellt wurde. 
Der Wert ist im Energieausweis im Block „Wärme- und Energiebedarf (Referenzklima)“ zu finden.
Wenn EAW vor 2015, keine Eingabe möglich, da keine Daten vorhanden sind. Somit in Spalte „Ist das Gebäude ein NEG? “ händisch mit ja oder nein befüllen</text>
  </threadedComment>
  <threadedComment ref="R5" dT="2025-07-01T14:48:44.51" personId="{F2F698E2-C914-4275-800E-BAFE933BDC33}" id="{C87C06D2-57A5-4319-9109-7562AC079D05}">
    <text xml:space="preserve">Charakteristische Länge:
Dieser Wert ist einzugeben sofern der Energieausweis zwischen 2015 bis heute erstellt wurde. 
Der Wert ist im Energieausweis im Block „Wärme- und Energiebedarf (Referenzklima)“ zu finden.
</text>
  </threadedComment>
  <threadedComment ref="S5" dT="2025-07-15T09:26:07.14" personId="{F2F698E2-C914-4275-800E-BAFE933BDC33}" id="{7DB4DDD9-BFB4-45BE-A61A-07CFBEDE9544}">
    <text xml:space="preserve">Gesamtenergieeffizienzfaktor:
Dieser Wert ist einzugeben sofern der Energieausweis zwischen 2015 bis heute erstellt wurde. 
Der Wert ist im Energieausweis im Block „Wärme- und Energiebedarf (Referenzklima)“ zu finden.
</text>
  </threadedComment>
  <threadedComment ref="T5" dT="2025-07-01T14:55:23.99" personId="{F2F698E2-C914-4275-800E-BAFE933BDC33}" id="{3ECD7F4E-097E-4B97-A714-3A96F030CF1A}">
    <text>Keine Eingabe erforderlich. Sofern Daten aus dem Energieausweis eingegeben wurden, wird diese Zelle automatisch berechnet.</text>
  </threadedComment>
  <threadedComment ref="U5" dT="2025-07-01T14:55:30.02" personId="{F2F698E2-C914-4275-800E-BAFE933BDC33}" id="{EBE15602-22F2-4FE4-931C-A93C7BD13A88}">
    <text>Keine Eingabe erforderlich. Sofern Daten aus dem Energieausweis eingegeben wurden, wird diese Zelle automatisch berechnet.</text>
  </threadedComment>
  <threadedComment ref="V5" dT="2025-07-01T14:56:38.66" personId="{F2F698E2-C914-4275-800E-BAFE933BDC33}" id="{A3F62307-93B5-48A1-A2B1-895846FD4D45}">
    <text>Ist das Gebäude ein Niedrigstenergiegebäude?
Wenn Daten aus dem Energieausweis eingegeben wurden, wird diese Zelle automatisch berechnet.
Wenn keine Daten eingegeben wurden, muss die Information (ja oder nein) händisch eingegeben werden.</text>
  </threadedComment>
  <threadedComment ref="W5" dT="2025-07-01T14:57:37.33" personId="{F2F698E2-C914-4275-800E-BAFE933BDC33}" id="{3E84FB12-2F5E-4BB5-9203-35D195957D15}">
    <text>Über eine Dropdownliste ist „kein Sozialbau“ , „ja“ oder „nein“ auszuwählen.
Sofern die Information gemeindeintern nicht bekannt ist, muss ein Dienstleister (Bau Unternehmen) zu Rate gezogen werden.
Im Zweifelsfall ist „ja“ anzugeben. Somit fällt das Gebäude unter die Renovierungspflicht.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workbookViewId="0">
      <selection activeCell="C4" sqref="C4"/>
    </sheetView>
  </sheetViews>
  <sheetFormatPr baseColWidth="10" defaultColWidth="11.5" defaultRowHeight="14.25"/>
  <cols>
    <col min="1" max="1" width="11.875" customWidth="1"/>
    <col min="2" max="2" width="187.125" customWidth="1"/>
  </cols>
  <sheetData>
    <row r="1" spans="1:2">
      <c r="A1" t="s">
        <v>51</v>
      </c>
    </row>
    <row r="2" spans="1:2">
      <c r="A2" t="s">
        <v>0</v>
      </c>
    </row>
    <row r="3" spans="1:2" ht="18.75" thickBot="1">
      <c r="B3" s="57" t="s">
        <v>1</v>
      </c>
    </row>
    <row r="4" spans="1:2" ht="146.44999999999999" customHeight="1" thickBot="1">
      <c r="A4" s="59" t="s">
        <v>2</v>
      </c>
      <c r="B4" s="58" t="s">
        <v>50</v>
      </c>
    </row>
    <row r="6" spans="1:2" ht="15" thickBot="1"/>
    <row r="7" spans="1:2" ht="199.35" customHeight="1" thickBot="1">
      <c r="A7" s="59" t="s">
        <v>3</v>
      </c>
      <c r="B7" s="60" t="s">
        <v>4</v>
      </c>
    </row>
    <row r="30" spans="2:2">
      <c r="B30" s="9"/>
    </row>
    <row r="31" spans="2:2">
      <c r="B31" s="9"/>
    </row>
    <row r="32" spans="2:2">
      <c r="B32" s="9"/>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39"/>
  <sheetViews>
    <sheetView showGridLines="0" tabSelected="1" zoomScaleNormal="100" workbookViewId="0">
      <selection activeCell="C14" sqref="C14"/>
    </sheetView>
  </sheetViews>
  <sheetFormatPr baseColWidth="10" defaultColWidth="11.5" defaultRowHeight="14.25" outlineLevelCol="1"/>
  <cols>
    <col min="1" max="1" width="9.125" style="26" customWidth="1"/>
    <col min="2" max="2" width="32.125" style="26" customWidth="1"/>
    <col min="3" max="3" width="22.375" style="26" bestFit="1" customWidth="1"/>
    <col min="4" max="4" width="19.5" style="26" bestFit="1" customWidth="1"/>
    <col min="5" max="5" width="28.625" style="26" customWidth="1"/>
    <col min="6" max="6" width="9.5" style="26" customWidth="1" outlineLevel="1"/>
    <col min="7" max="7" width="28.625" style="26" customWidth="1"/>
    <col min="8" max="8" width="10.5" style="26" customWidth="1" outlineLevel="1"/>
    <col min="9" max="9" width="15.5" style="26" customWidth="1"/>
    <col min="10" max="11" width="17.625" style="26" customWidth="1"/>
    <col min="12" max="12" width="19" style="26" bestFit="1" customWidth="1"/>
    <col min="13" max="13" width="15.625" style="26" bestFit="1" customWidth="1"/>
    <col min="14" max="14" width="14.375" style="26" bestFit="1" customWidth="1"/>
    <col min="15" max="15" width="15.625" style="27" hidden="1" customWidth="1"/>
    <col min="16" max="16" width="14.625" style="27" customWidth="1" outlineLevel="1"/>
    <col min="17" max="17" width="11.5" style="28" customWidth="1" outlineLevel="1"/>
    <col min="18" max="18" width="11.5" style="27" customWidth="1" outlineLevel="1"/>
    <col min="19" max="19" width="13.625" style="27" customWidth="1" outlineLevel="1"/>
    <col min="20" max="20" width="13.375" style="27" customWidth="1" outlineLevel="1"/>
    <col min="21" max="22" width="11.5" style="27" customWidth="1" outlineLevel="1"/>
    <col min="23" max="23" width="13.5" style="27" customWidth="1" outlineLevel="1"/>
    <col min="24" max="24" width="13.625" style="27" hidden="1" customWidth="1" outlineLevel="1"/>
    <col min="25" max="25" width="11.5" style="27" customWidth="1" outlineLevel="1"/>
    <col min="26" max="16384" width="11.5" style="27"/>
  </cols>
  <sheetData>
    <row r="1" spans="1:24" ht="15">
      <c r="A1" s="68" t="s">
        <v>5</v>
      </c>
      <c r="B1" s="68"/>
      <c r="C1" s="25" t="s">
        <v>53</v>
      </c>
      <c r="D1" s="25">
        <v>31414</v>
      </c>
    </row>
    <row r="2" spans="1:24" ht="15.75" thickBot="1">
      <c r="A2" s="68" t="s">
        <v>6</v>
      </c>
      <c r="B2" s="68"/>
      <c r="C2" s="29">
        <v>45881</v>
      </c>
      <c r="D2" s="25" t="s">
        <v>54</v>
      </c>
    </row>
    <row r="3" spans="1:24" ht="18.75" thickBot="1">
      <c r="A3" s="30"/>
      <c r="B3" s="24" t="s">
        <v>7</v>
      </c>
      <c r="C3" s="31">
        <v>2024</v>
      </c>
      <c r="L3" s="72" t="s">
        <v>8</v>
      </c>
      <c r="M3" s="73"/>
      <c r="N3" s="74"/>
      <c r="O3"/>
      <c r="P3"/>
      <c r="Q3" s="72" t="s">
        <v>9</v>
      </c>
      <c r="R3" s="73"/>
      <c r="S3" s="73"/>
      <c r="T3" s="76"/>
      <c r="U3" s="76"/>
      <c r="V3" s="76"/>
      <c r="W3" s="77"/>
    </row>
    <row r="4" spans="1:24" ht="15.75" thickBot="1">
      <c r="L4" s="69" t="s">
        <v>10</v>
      </c>
      <c r="M4" s="70"/>
      <c r="N4" s="71"/>
      <c r="O4"/>
      <c r="P4"/>
      <c r="Q4" s="66" t="s">
        <v>11</v>
      </c>
      <c r="R4" s="75"/>
      <c r="S4" s="67"/>
      <c r="T4"/>
      <c r="U4"/>
      <c r="V4" s="66" t="s">
        <v>10</v>
      </c>
      <c r="W4" s="67"/>
    </row>
    <row r="5" spans="1:24" ht="57.75" thickBot="1">
      <c r="A5" s="48" t="s">
        <v>12</v>
      </c>
      <c r="B5" s="49" t="s">
        <v>13</v>
      </c>
      <c r="C5" s="48" t="s">
        <v>14</v>
      </c>
      <c r="D5" s="48" t="s">
        <v>15</v>
      </c>
      <c r="E5" s="48" t="s">
        <v>44</v>
      </c>
      <c r="F5" s="48" t="s">
        <v>48</v>
      </c>
      <c r="G5" s="48" t="s">
        <v>45</v>
      </c>
      <c r="H5" s="48" t="s">
        <v>49</v>
      </c>
      <c r="I5" s="48" t="s">
        <v>46</v>
      </c>
      <c r="J5" s="48" t="s">
        <v>47</v>
      </c>
      <c r="K5" s="48" t="s">
        <v>16</v>
      </c>
      <c r="L5" s="50" t="s">
        <v>17</v>
      </c>
      <c r="M5" s="48" t="s">
        <v>18</v>
      </c>
      <c r="N5" s="51" t="s">
        <v>19</v>
      </c>
      <c r="O5" s="48" t="s">
        <v>20</v>
      </c>
      <c r="P5" s="52" t="s">
        <v>21</v>
      </c>
      <c r="Q5" s="53" t="s">
        <v>22</v>
      </c>
      <c r="R5" s="54" t="s">
        <v>52</v>
      </c>
      <c r="S5" s="55" t="s">
        <v>23</v>
      </c>
      <c r="T5" s="61" t="s">
        <v>24</v>
      </c>
      <c r="U5" s="62" t="s">
        <v>25</v>
      </c>
      <c r="V5" s="53" t="s">
        <v>26</v>
      </c>
      <c r="W5" s="56" t="s">
        <v>27</v>
      </c>
      <c r="X5" s="32" t="s">
        <v>28</v>
      </c>
    </row>
    <row r="6" spans="1:24">
      <c r="A6" s="23">
        <v>1</v>
      </c>
      <c r="B6" s="34" t="s">
        <v>75</v>
      </c>
      <c r="C6" s="34">
        <v>735</v>
      </c>
      <c r="D6" s="33">
        <f t="shared" ref="D6:D38" si="0">IF(C6="","",C6*0.8)</f>
        <v>588</v>
      </c>
      <c r="E6" s="34">
        <v>72739</v>
      </c>
      <c r="F6" s="23">
        <f>IFERROR(Tabelle3[[#This Row],[Jahres Verbrauch  - Wärme
'[kWh']]]/Tabelle3[[#This Row],[konditionierte Bruttogrundfläche
 '[m2']]],"k.A.")</f>
        <v>98.964625850340141</v>
      </c>
      <c r="G6" s="34">
        <v>16429</v>
      </c>
      <c r="H6" s="23">
        <f>IFERROR(Tabelle3[[#This Row],[Jahres Verbrauch - Strom
'[kWh']]]/Tabelle3[[#This Row],[konditionierte Bruttogrundfläche
 '[m2']]],"k.A.")</f>
        <v>22.352380952380951</v>
      </c>
      <c r="I6" s="34"/>
      <c r="J6" s="34"/>
      <c r="K6" s="65" t="s">
        <v>29</v>
      </c>
      <c r="L6" s="35" t="s">
        <v>30</v>
      </c>
      <c r="M6" s="36" t="s">
        <v>31</v>
      </c>
      <c r="N6" s="37" t="s">
        <v>31</v>
      </c>
      <c r="O6" s="26" t="str">
        <f>IF(D6&lt;&gt;"",IF(D6&gt;250,IF(Tabelle3[[#This Row],[im mehrheitlichen Eigentum? 
(inkl. ausgelagerter Gesellschaften)]]="ja","anzeigen",IF(OR(Tabelle3[[#This Row],[Teil eines Verbands?
(bspw. Schulverband)]]="ja",Tabelle3[[#This Row],[gemietet?]]="ja"),"anzeigen","nicht anzeigen")),"nicht anzeigen"),"")</f>
        <v>anzeigen</v>
      </c>
      <c r="P6" s="26"/>
      <c r="Q6" s="38" t="str">
        <f>IF(Tabelle3[[#This Row],[OIB Version
Energieausweis ]]="vor 2015", "EAW zu alt - keine Berechnung möglich"," ")</f>
        <v xml:space="preserve"> </v>
      </c>
      <c r="R6" s="36"/>
      <c r="S6" s="37"/>
      <c r="T6" s="63" t="str">
        <f>IF(Tabelle3[[#This Row],[OIB Version
Energieausweis ]]=2015,25*(1+2.5/Tabelle3[[#This Row],[ lc]]),IF(Tabelle3[[#This Row],[OIB Version
Energieausweis ]]=2019,25*(1+2.5/Tabelle3[[#This Row],[ lc]]),IF(Tabelle3[[#This Row],[OIB Version
Energieausweis ]]=2023,21*(1+2.1/Tabelle3[[#This Row],[ lc]])," ")))</f>
        <v xml:space="preserve"> </v>
      </c>
      <c r="U6" s="64" t="str">
        <f>IF(Tabelle3[[#This Row],[OIB Version
Energieausweis ]]=2015,IF(AND(Tabelle3[[#This Row],[HWBRef,RK]]&lt;=T6,Tabelle3[[#This Row],[fGEE]]&lt;=1.05),"NEG","kein NEG"),IF(Tabelle3[[#This Row],[OIB Version
Energieausweis ]]=2019,IF(AND(Tabelle3[[#This Row],[HWBRef,RK]]&lt;=T6,Tabelle3[[#This Row],[fGEE]]&lt;=0.95),"NEG","kein NEG"),IF(Tabelle3[[#This Row],[OIB Version
Energieausweis ]]=2023,IF(AND(Tabelle3[[#This Row],[HWBRef,RK]]&lt;=T6,Tabelle3[[#This Row],[fGEE]]&lt;=0.95),"NEG","kein NEG")," ")))</f>
        <v xml:space="preserve"> </v>
      </c>
      <c r="V6" s="35" t="str">
        <f>IF(Tabelle3[[#This Row],[Berechnung NEG]]&lt;&gt;" ",IF(Tabelle3[[#This Row],[Berechnung NEG]]="NEG","ja","nein")," ")</f>
        <v xml:space="preserve"> </v>
      </c>
      <c r="W6" s="37"/>
      <c r="X6" s="37"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7" spans="1:24">
      <c r="A7" s="23">
        <f>IF(B7&lt;&gt;"", MAX(A$6:A6)+1, "")</f>
        <v>2</v>
      </c>
      <c r="B7" s="34" t="s">
        <v>84</v>
      </c>
      <c r="C7" s="34">
        <v>648</v>
      </c>
      <c r="D7" s="33">
        <f t="shared" si="0"/>
        <v>518.4</v>
      </c>
      <c r="E7" s="34">
        <v>52833</v>
      </c>
      <c r="F7" s="23">
        <f>IFERROR(Tabelle3[[#This Row],[Jahres Verbrauch  - Wärme
'[kWh']]]/Tabelle3[[#This Row],[konditionierte Bruttogrundfläche
 '[m2']]],"k.A.")</f>
        <v>81.532407407407405</v>
      </c>
      <c r="G7" s="34">
        <v>1753</v>
      </c>
      <c r="H7" s="23">
        <f>IFERROR(Tabelle3[[#This Row],[Jahres Verbrauch - Strom
'[kWh']]]/Tabelle3[[#This Row],[konditionierte Bruttogrundfläche
 '[m2']]],"k.A.")</f>
        <v>2.7052469135802468</v>
      </c>
      <c r="I7" s="34"/>
      <c r="J7" s="34"/>
      <c r="K7" s="27" t="s">
        <v>29</v>
      </c>
      <c r="L7" s="39" t="s">
        <v>30</v>
      </c>
      <c r="M7" s="26" t="s">
        <v>31</v>
      </c>
      <c r="N7" s="40" t="str">
        <f>IF(Tabelle3[[#This Row],[im mehrheitlichen Eigentum? 
(inkl. ausgelagerter Gesellschaften)]]="ja","nein","")</f>
        <v>nein</v>
      </c>
      <c r="O7" s="26" t="str">
        <f>IF(D7&lt;&gt;"",IF(D7&gt;250,IF(Tabelle3[[#This Row],[im mehrheitlichen Eigentum? 
(inkl. ausgelagerter Gesellschaften)]]="ja","anzeigen",IF(OR(Tabelle3[[#This Row],[Teil eines Verbands?
(bspw. Schulverband)]]="ja",Tabelle3[[#This Row],[gemietet?]]="ja"),"anzeigen","nicht anzeigen")),"nicht anzeigen"),"")</f>
        <v>anzeigen</v>
      </c>
      <c r="P7" s="26"/>
      <c r="Q7" s="41" t="str">
        <f>IF(Tabelle3[[#This Row],[OIB Version
Energieausweis ]]="vor 2015", "EAW zu alt - keine Berechnung möglich"," ")</f>
        <v xml:space="preserve"> </v>
      </c>
      <c r="R7" s="26"/>
      <c r="S7" s="40"/>
      <c r="T7" s="63" t="str">
        <f>IF(Tabelle3[[#This Row],[OIB Version
Energieausweis ]]=2015,25*(1+2.5/Tabelle3[[#This Row],[ lc]]),IF(Tabelle3[[#This Row],[OIB Version
Energieausweis ]]=2019,25*(1+2.5/Tabelle3[[#This Row],[ lc]]),IF(Tabelle3[[#This Row],[OIB Version
Energieausweis ]]=2023,21*(1+2.1/Tabelle3[[#This Row],[ lc]])," ")))</f>
        <v xml:space="preserve"> </v>
      </c>
      <c r="U7" s="64" t="str">
        <f>IF(Tabelle3[[#This Row],[OIB Version
Energieausweis ]]=2015,IF(AND(Tabelle3[[#This Row],[HWBRef,RK]]&lt;=T7,Tabelle3[[#This Row],[fGEE]]&lt;=1.05),"NEG","kein NEG"),IF(Tabelle3[[#This Row],[OIB Version
Energieausweis ]]=2019,IF(AND(Tabelle3[[#This Row],[HWBRef,RK]]&lt;=T7,Tabelle3[[#This Row],[fGEE]]&lt;=0.95),"NEG","kein NEG"),IF(Tabelle3[[#This Row],[OIB Version
Energieausweis ]]=2023,IF(AND(Tabelle3[[#This Row],[HWBRef,RK]]&lt;=T7,Tabelle3[[#This Row],[fGEE]]&lt;=0.95),"NEG","kein NEG")," ")))</f>
        <v xml:space="preserve"> </v>
      </c>
      <c r="V7" s="39" t="str">
        <f>IF(Tabelle3[[#This Row],[Berechnung NEG]]&lt;&gt;" ",IF(Tabelle3[[#This Row],[Berechnung NEG]]="NEG","ja","nein")," ")</f>
        <v xml:space="preserve"> </v>
      </c>
      <c r="W7" s="40"/>
      <c r="X7"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8" spans="1:24">
      <c r="A8" s="23">
        <f>IF(B8&lt;&gt;"", MAX(A$6:A7)+1, "")</f>
        <v>3</v>
      </c>
      <c r="B8" s="34" t="s">
        <v>76</v>
      </c>
      <c r="C8" s="34">
        <v>1440</v>
      </c>
      <c r="D8" s="33">
        <f t="shared" si="0"/>
        <v>1152</v>
      </c>
      <c r="E8" s="34">
        <v>49480</v>
      </c>
      <c r="F8" s="23">
        <f>IFERROR(Tabelle3[[#This Row],[Jahres Verbrauch  - Wärme
'[kWh']]]/Tabelle3[[#This Row],[konditionierte Bruttogrundfläche
 '[m2']]],"k.A.")</f>
        <v>34.361111111111114</v>
      </c>
      <c r="G8" s="34">
        <v>3721</v>
      </c>
      <c r="H8" s="23">
        <f>IFERROR(Tabelle3[[#This Row],[Jahres Verbrauch - Strom
'[kWh']]]/Tabelle3[[#This Row],[konditionierte Bruttogrundfläche
 '[m2']]],"k.A.")</f>
        <v>2.5840277777777776</v>
      </c>
      <c r="I8" s="34"/>
      <c r="J8" s="34"/>
      <c r="K8" s="27" t="s">
        <v>29</v>
      </c>
      <c r="L8" s="39" t="s">
        <v>30</v>
      </c>
      <c r="M8" s="26" t="s">
        <v>31</v>
      </c>
      <c r="N8" s="40" t="str">
        <f>IF(Tabelle3[[#This Row],[im mehrheitlichen Eigentum? 
(inkl. ausgelagerter Gesellschaften)]]="ja","nein","")</f>
        <v>nein</v>
      </c>
      <c r="O8" s="26" t="str">
        <f>IF(D8&lt;&gt;"",IF(D8&gt;250,IF(Tabelle3[[#This Row],[im mehrheitlichen Eigentum? 
(inkl. ausgelagerter Gesellschaften)]]="ja","anzeigen",IF(OR(Tabelle3[[#This Row],[Teil eines Verbands?
(bspw. Schulverband)]]="ja",Tabelle3[[#This Row],[gemietet?]]="ja"),"anzeigen","nicht anzeigen")),"nicht anzeigen"),"")</f>
        <v>anzeigen</v>
      </c>
      <c r="P8" s="26"/>
      <c r="Q8" s="41" t="str">
        <f>IF(Tabelle3[[#This Row],[OIB Version
Energieausweis ]]="vor 2015", "EAW zu alt - keine Berechnung möglich"," ")</f>
        <v xml:space="preserve"> </v>
      </c>
      <c r="R8" s="26"/>
      <c r="S8" s="40"/>
      <c r="T8" s="63" t="str">
        <f>IF(Tabelle3[[#This Row],[OIB Version
Energieausweis ]]=2015,25*(1+2.5/Tabelle3[[#This Row],[ lc]]),IF(Tabelle3[[#This Row],[OIB Version
Energieausweis ]]=2019,25*(1+2.5/Tabelle3[[#This Row],[ lc]]),IF(Tabelle3[[#This Row],[OIB Version
Energieausweis ]]=2023,21*(1+2.1/Tabelle3[[#This Row],[ lc]])," ")))</f>
        <v xml:space="preserve"> </v>
      </c>
      <c r="U8" s="64" t="str">
        <f>IF(Tabelle3[[#This Row],[OIB Version
Energieausweis ]]=2015,IF(AND(Tabelle3[[#This Row],[HWBRef,RK]]&lt;=T8,Tabelle3[[#This Row],[fGEE]]&lt;=1.05),"NEG","kein NEG"),IF(Tabelle3[[#This Row],[OIB Version
Energieausweis ]]=2019,IF(AND(Tabelle3[[#This Row],[HWBRef,RK]]&lt;=T8,Tabelle3[[#This Row],[fGEE]]&lt;=0.95),"NEG","kein NEG"),IF(Tabelle3[[#This Row],[OIB Version
Energieausweis ]]=2023,IF(AND(Tabelle3[[#This Row],[HWBRef,RK]]&lt;=T8,Tabelle3[[#This Row],[fGEE]]&lt;=0.95),"NEG","kein NEG")," ")))</f>
        <v xml:space="preserve"> </v>
      </c>
      <c r="V8" s="39" t="str">
        <f>IF(Tabelle3[[#This Row],[Berechnung NEG]]&lt;&gt;" ",IF(Tabelle3[[#This Row],[Berechnung NEG]]="NEG","ja","nein")," ")</f>
        <v xml:space="preserve"> </v>
      </c>
      <c r="W8" s="40"/>
      <c r="X8"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9" spans="1:24">
      <c r="A9" s="23">
        <f>IF(B9&lt;&gt;"", MAX(A$6:A8)+1, "")</f>
        <v>4</v>
      </c>
      <c r="B9" s="34" t="s">
        <v>77</v>
      </c>
      <c r="C9" s="34">
        <v>699</v>
      </c>
      <c r="D9" s="33">
        <f t="shared" si="0"/>
        <v>559.20000000000005</v>
      </c>
      <c r="E9" s="34"/>
      <c r="F9" s="23">
        <f>IFERROR(Tabelle3[[#This Row],[Jahres Verbrauch  - Wärme
'[kWh']]]/Tabelle3[[#This Row],[konditionierte Bruttogrundfläche
 '[m2']]],"k.A.")</f>
        <v>0</v>
      </c>
      <c r="G9" s="34"/>
      <c r="H9" s="23">
        <f>IFERROR(Tabelle3[[#This Row],[Jahres Verbrauch - Strom
'[kWh']]]/Tabelle3[[#This Row],[konditionierte Bruttogrundfläche
 '[m2']]],"k.A.")</f>
        <v>0</v>
      </c>
      <c r="I9" s="34"/>
      <c r="J9" s="34"/>
      <c r="K9" s="27" t="s">
        <v>29</v>
      </c>
      <c r="L9" s="39" t="s">
        <v>30</v>
      </c>
      <c r="M9" s="26" t="s">
        <v>31</v>
      </c>
      <c r="N9" s="40" t="str">
        <f>IF(Tabelle3[[#This Row],[im mehrheitlichen Eigentum? 
(inkl. ausgelagerter Gesellschaften)]]="ja","nein","")</f>
        <v>nein</v>
      </c>
      <c r="O9" s="26" t="str">
        <f>IF(D9&lt;&gt;"",IF(D9&gt;250,IF(Tabelle3[[#This Row],[im mehrheitlichen Eigentum? 
(inkl. ausgelagerter Gesellschaften)]]="ja","anzeigen",IF(OR(Tabelle3[[#This Row],[Teil eines Verbands?
(bspw. Schulverband)]]="ja",Tabelle3[[#This Row],[gemietet?]]="ja"),"anzeigen","nicht anzeigen")),"nicht anzeigen"),"")</f>
        <v>anzeigen</v>
      </c>
      <c r="P9" s="26"/>
      <c r="Q9" s="41" t="str">
        <f>IF(Tabelle3[[#This Row],[OIB Version
Energieausweis ]]="vor 2015", "EAW zu alt - keine Berechnung möglich"," ")</f>
        <v xml:space="preserve"> </v>
      </c>
      <c r="R9" s="26"/>
      <c r="S9" s="40"/>
      <c r="T9" s="63" t="str">
        <f>IF(Tabelle3[[#This Row],[OIB Version
Energieausweis ]]=2015,25*(1+2.5/Tabelle3[[#This Row],[ lc]]),IF(Tabelle3[[#This Row],[OIB Version
Energieausweis ]]=2019,25*(1+2.5/Tabelle3[[#This Row],[ lc]]),IF(Tabelle3[[#This Row],[OIB Version
Energieausweis ]]=2023,21*(1+2.1/Tabelle3[[#This Row],[ lc]])," ")))</f>
        <v xml:space="preserve"> </v>
      </c>
      <c r="U9" s="64" t="str">
        <f>IF(Tabelle3[[#This Row],[OIB Version
Energieausweis ]]=2015,IF(AND(Tabelle3[[#This Row],[HWBRef,RK]]&lt;=T9,Tabelle3[[#This Row],[fGEE]]&lt;=1.05),"NEG","kein NEG"),IF(Tabelle3[[#This Row],[OIB Version
Energieausweis ]]=2019,IF(AND(Tabelle3[[#This Row],[HWBRef,RK]]&lt;=T9,Tabelle3[[#This Row],[fGEE]]&lt;=0.95),"NEG","kein NEG"),IF(Tabelle3[[#This Row],[OIB Version
Energieausweis ]]=2023,IF(AND(Tabelle3[[#This Row],[HWBRef,RK]]&lt;=T9,Tabelle3[[#This Row],[fGEE]]&lt;=0.95),"NEG","kein NEG")," ")))</f>
        <v xml:space="preserve"> </v>
      </c>
      <c r="V9" s="39" t="str">
        <f>IF(Tabelle3[[#This Row],[Berechnung NEG]]&lt;&gt;" ",IF(Tabelle3[[#This Row],[Berechnung NEG]]="NEG","ja","nein")," ")</f>
        <v xml:space="preserve"> </v>
      </c>
      <c r="W9" s="40"/>
      <c r="X9"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0" spans="1:24">
      <c r="A10" s="23">
        <f>IF(B10&lt;&gt;"", MAX(A$6:A9)+1, "")</f>
        <v>5</v>
      </c>
      <c r="B10" s="34" t="s">
        <v>78</v>
      </c>
      <c r="C10" s="34">
        <v>580</v>
      </c>
      <c r="D10" s="33">
        <f t="shared" si="0"/>
        <v>464</v>
      </c>
      <c r="E10" s="34"/>
      <c r="F10" s="23">
        <f>IFERROR(Tabelle3[[#This Row],[Jahres Verbrauch  - Wärme
'[kWh']]]/Tabelle3[[#This Row],[konditionierte Bruttogrundfläche
 '[m2']]],"k.A.")</f>
        <v>0</v>
      </c>
      <c r="G10" s="34"/>
      <c r="H10" s="23">
        <f>IFERROR(Tabelle3[[#This Row],[Jahres Verbrauch - Strom
'[kWh']]]/Tabelle3[[#This Row],[konditionierte Bruttogrundfläche
 '[m2']]],"k.A.")</f>
        <v>0</v>
      </c>
      <c r="I10" s="34"/>
      <c r="J10" s="34"/>
      <c r="K10" s="27" t="s">
        <v>29</v>
      </c>
      <c r="L10" s="39" t="s">
        <v>30</v>
      </c>
      <c r="M10" s="26" t="s">
        <v>31</v>
      </c>
      <c r="N10" s="40" t="str">
        <f>IF(Tabelle3[[#This Row],[im mehrheitlichen Eigentum? 
(inkl. ausgelagerter Gesellschaften)]]="ja","nein","")</f>
        <v>nein</v>
      </c>
      <c r="O10" s="26" t="str">
        <f>IF(D10&lt;&gt;"",IF(D10&gt;250,IF(Tabelle3[[#This Row],[im mehrheitlichen Eigentum? 
(inkl. ausgelagerter Gesellschaften)]]="ja","anzeigen",IF(OR(Tabelle3[[#This Row],[Teil eines Verbands?
(bspw. Schulverband)]]="ja",Tabelle3[[#This Row],[gemietet?]]="ja"),"anzeigen","nicht anzeigen")),"nicht anzeigen"),"")</f>
        <v>anzeigen</v>
      </c>
      <c r="P10" s="26"/>
      <c r="Q10" s="41" t="str">
        <f>IF(Tabelle3[[#This Row],[OIB Version
Energieausweis ]]="vor 2015", "EAW zu alt - keine Berechnung möglich"," ")</f>
        <v xml:space="preserve"> </v>
      </c>
      <c r="R10" s="26"/>
      <c r="S10" s="40"/>
      <c r="T10" s="63" t="str">
        <f>IF(Tabelle3[[#This Row],[OIB Version
Energieausweis ]]=2015,25*(1+2.5/Tabelle3[[#This Row],[ lc]]),IF(Tabelle3[[#This Row],[OIB Version
Energieausweis ]]=2019,25*(1+2.5/Tabelle3[[#This Row],[ lc]]),IF(Tabelle3[[#This Row],[OIB Version
Energieausweis ]]=2023,21*(1+2.1/Tabelle3[[#This Row],[ lc]])," ")))</f>
        <v xml:space="preserve"> </v>
      </c>
      <c r="U10" s="64" t="str">
        <f>IF(Tabelle3[[#This Row],[OIB Version
Energieausweis ]]=2015,IF(AND(Tabelle3[[#This Row],[HWBRef,RK]]&lt;=T10,Tabelle3[[#This Row],[fGEE]]&lt;=1.05),"NEG","kein NEG"),IF(Tabelle3[[#This Row],[OIB Version
Energieausweis ]]=2019,IF(AND(Tabelle3[[#This Row],[HWBRef,RK]]&lt;=T10,Tabelle3[[#This Row],[fGEE]]&lt;=0.95),"NEG","kein NEG"),IF(Tabelle3[[#This Row],[OIB Version
Energieausweis ]]=2023,IF(AND(Tabelle3[[#This Row],[HWBRef,RK]]&lt;=T10,Tabelle3[[#This Row],[fGEE]]&lt;=0.95),"NEG","kein NEG")," ")))</f>
        <v xml:space="preserve"> </v>
      </c>
      <c r="V10" s="39" t="str">
        <f>IF(Tabelle3[[#This Row],[Berechnung NEG]]&lt;&gt;" ",IF(Tabelle3[[#This Row],[Berechnung NEG]]="NEG","ja","nein")," ")</f>
        <v xml:space="preserve"> </v>
      </c>
      <c r="W10" s="40"/>
      <c r="X10"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1" spans="1:24">
      <c r="A11" s="23">
        <f>IF(B11&lt;&gt;"", MAX(A$6:A10)+1, "")</f>
        <v>6</v>
      </c>
      <c r="B11" s="34" t="s">
        <v>55</v>
      </c>
      <c r="C11" s="34">
        <v>291</v>
      </c>
      <c r="D11" s="33">
        <f t="shared" si="0"/>
        <v>232.8</v>
      </c>
      <c r="E11" s="34"/>
      <c r="F11" s="23">
        <f>IFERROR(Tabelle3[[#This Row],[Jahres Verbrauch  - Wärme
'[kWh']]]/Tabelle3[[#This Row],[konditionierte Bruttogrundfläche
 '[m2']]],"k.A.")</f>
        <v>0</v>
      </c>
      <c r="G11" s="34"/>
      <c r="H11" s="23">
        <f>IFERROR(Tabelle3[[#This Row],[Jahres Verbrauch - Strom
'[kWh']]]/Tabelle3[[#This Row],[konditionierte Bruttogrundfläche
 '[m2']]],"k.A.")</f>
        <v>0</v>
      </c>
      <c r="I11" s="34"/>
      <c r="J11" s="34"/>
      <c r="K11" s="27" t="s">
        <v>29</v>
      </c>
      <c r="L11" s="39" t="s">
        <v>30</v>
      </c>
      <c r="M11" s="26" t="s">
        <v>31</v>
      </c>
      <c r="N11" s="40" t="str">
        <f>IF(Tabelle3[[#This Row],[im mehrheitlichen Eigentum? 
(inkl. ausgelagerter Gesellschaften)]]="ja","nein","")</f>
        <v>nein</v>
      </c>
      <c r="O11" s="26" t="str">
        <f>IF(D11&lt;&gt;"",IF(D11&gt;250,IF(Tabelle3[[#This Row],[im mehrheitlichen Eigentum? 
(inkl. ausgelagerter Gesellschaften)]]="ja","anzeigen",IF(OR(Tabelle3[[#This Row],[Teil eines Verbands?
(bspw. Schulverband)]]="ja",Tabelle3[[#This Row],[gemietet?]]="ja"),"anzeigen","nicht anzeigen")),"nicht anzeigen"),"")</f>
        <v>nicht anzeigen</v>
      </c>
      <c r="P11" s="26"/>
      <c r="Q11" s="41" t="str">
        <f>IF(Tabelle3[[#This Row],[OIB Version
Energieausweis ]]="vor 2015", "EAW zu alt - keine Berechnung möglich"," ")</f>
        <v xml:space="preserve"> </v>
      </c>
      <c r="R11" s="26"/>
      <c r="S11" s="40"/>
      <c r="T11" s="63" t="str">
        <f>IF(Tabelle3[[#This Row],[OIB Version
Energieausweis ]]=2015,25*(1+2.5/Tabelle3[[#This Row],[ lc]]),IF(Tabelle3[[#This Row],[OIB Version
Energieausweis ]]=2019,25*(1+2.5/Tabelle3[[#This Row],[ lc]]),IF(Tabelle3[[#This Row],[OIB Version
Energieausweis ]]=2023,21*(1+2.1/Tabelle3[[#This Row],[ lc]])," ")))</f>
        <v xml:space="preserve"> </v>
      </c>
      <c r="U11" s="64" t="str">
        <f>IF(Tabelle3[[#This Row],[OIB Version
Energieausweis ]]=2015,IF(AND(Tabelle3[[#This Row],[HWBRef,RK]]&lt;=T11,Tabelle3[[#This Row],[fGEE]]&lt;=1.05),"NEG","kein NEG"),IF(Tabelle3[[#This Row],[OIB Version
Energieausweis ]]=2019,IF(AND(Tabelle3[[#This Row],[HWBRef,RK]]&lt;=T11,Tabelle3[[#This Row],[fGEE]]&lt;=0.95),"NEG","kein NEG"),IF(Tabelle3[[#This Row],[OIB Version
Energieausweis ]]=2023,IF(AND(Tabelle3[[#This Row],[HWBRef,RK]]&lt;=T11,Tabelle3[[#This Row],[fGEE]]&lt;=0.95),"NEG","kein NEG")," ")))</f>
        <v xml:space="preserve"> </v>
      </c>
      <c r="V11" s="39" t="str">
        <f>IF(Tabelle3[[#This Row],[Berechnung NEG]]&lt;&gt;" ",IF(Tabelle3[[#This Row],[Berechnung NEG]]="NEG","ja","nein")," ")</f>
        <v xml:space="preserve"> </v>
      </c>
      <c r="W11" s="40"/>
      <c r="X11"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2" spans="1:24">
      <c r="A12" s="23">
        <f>IF(B12&lt;&gt;"", MAX(A$6:A11)+1, "")</f>
        <v>7</v>
      </c>
      <c r="B12" s="34" t="s">
        <v>79</v>
      </c>
      <c r="C12" s="34">
        <v>691</v>
      </c>
      <c r="D12" s="33">
        <f t="shared" si="0"/>
        <v>552.80000000000007</v>
      </c>
      <c r="E12" s="34"/>
      <c r="F12" s="23">
        <f>IFERROR(Tabelle3[[#This Row],[Jahres Verbrauch  - Wärme
'[kWh']]]/Tabelle3[[#This Row],[konditionierte Bruttogrundfläche
 '[m2']]],"k.A.")</f>
        <v>0</v>
      </c>
      <c r="G12" s="34"/>
      <c r="H12" s="23">
        <f>IFERROR(Tabelle3[[#This Row],[Jahres Verbrauch - Strom
'[kWh']]]/Tabelle3[[#This Row],[konditionierte Bruttogrundfläche
 '[m2']]],"k.A.")</f>
        <v>0</v>
      </c>
      <c r="I12" s="34"/>
      <c r="J12" s="34"/>
      <c r="K12" s="27" t="s">
        <v>29</v>
      </c>
      <c r="L12" s="39" t="s">
        <v>30</v>
      </c>
      <c r="M12" s="26" t="s">
        <v>31</v>
      </c>
      <c r="N12" s="40" t="s">
        <v>31</v>
      </c>
      <c r="O12" s="26" t="str">
        <f>IF(D12&lt;&gt;"",IF(D12&gt;250,IF(Tabelle3[[#This Row],[im mehrheitlichen Eigentum? 
(inkl. ausgelagerter Gesellschaften)]]="ja","anzeigen",IF(OR(Tabelle3[[#This Row],[Teil eines Verbands?
(bspw. Schulverband)]]="ja",Tabelle3[[#This Row],[gemietet?]]="ja"),"anzeigen","nicht anzeigen")),"nicht anzeigen"),"")</f>
        <v>anzeigen</v>
      </c>
      <c r="P12" s="26"/>
      <c r="Q12" s="41" t="str">
        <f>IF(Tabelle3[[#This Row],[OIB Version
Energieausweis ]]="vor 2015", "EAW zu alt - keine Berechnung möglich"," ")</f>
        <v xml:space="preserve"> </v>
      </c>
      <c r="R12" s="26"/>
      <c r="S12" s="40"/>
      <c r="T12" s="63" t="str">
        <f>IF(Tabelle3[[#This Row],[OIB Version
Energieausweis ]]=2015,25*(1+2.5/Tabelle3[[#This Row],[ lc]]),IF(Tabelle3[[#This Row],[OIB Version
Energieausweis ]]=2019,25*(1+2.5/Tabelle3[[#This Row],[ lc]]),IF(Tabelle3[[#This Row],[OIB Version
Energieausweis ]]=2023,21*(1+2.1/Tabelle3[[#This Row],[ lc]])," ")))</f>
        <v xml:space="preserve"> </v>
      </c>
      <c r="U12" s="64" t="str">
        <f>IF(Tabelle3[[#This Row],[OIB Version
Energieausweis ]]=2015,IF(AND(Tabelle3[[#This Row],[HWBRef,RK]]&lt;=T12,Tabelle3[[#This Row],[fGEE]]&lt;=1.05),"NEG","kein NEG"),IF(Tabelle3[[#This Row],[OIB Version
Energieausweis ]]=2019,IF(AND(Tabelle3[[#This Row],[HWBRef,RK]]&lt;=T12,Tabelle3[[#This Row],[fGEE]]&lt;=0.95),"NEG","kein NEG"),IF(Tabelle3[[#This Row],[OIB Version
Energieausweis ]]=2023,IF(AND(Tabelle3[[#This Row],[HWBRef,RK]]&lt;=T12,Tabelle3[[#This Row],[fGEE]]&lt;=0.95),"NEG","kein NEG")," ")))</f>
        <v xml:space="preserve"> </v>
      </c>
      <c r="V12" s="39" t="str">
        <f>IF(Tabelle3[[#This Row],[Berechnung NEG]]&lt;&gt;" ",IF(Tabelle3[[#This Row],[Berechnung NEG]]="NEG","ja","nein")," ")</f>
        <v xml:space="preserve"> </v>
      </c>
      <c r="W12" s="40"/>
      <c r="X12"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3" spans="1:24">
      <c r="A13" s="23">
        <f>IF(B13&lt;&gt;"", MAX(A$6:A12)+1, "")</f>
        <v>8</v>
      </c>
      <c r="B13" s="26" t="s">
        <v>83</v>
      </c>
      <c r="C13" s="34">
        <v>506</v>
      </c>
      <c r="D13" s="33">
        <f t="shared" si="0"/>
        <v>404.8</v>
      </c>
      <c r="E13" s="34"/>
      <c r="F13" s="23">
        <f>IFERROR(Tabelle3[[#This Row],[Jahres Verbrauch  - Wärme
'[kWh']]]/Tabelle3[[#This Row],[konditionierte Bruttogrundfläche
 '[m2']]],"k.A.")</f>
        <v>0</v>
      </c>
      <c r="G13" s="34">
        <v>9742</v>
      </c>
      <c r="H13" s="23">
        <f>IFERROR(Tabelle3[[#This Row],[Jahres Verbrauch - Strom
'[kWh']]]/Tabelle3[[#This Row],[konditionierte Bruttogrundfläche
 '[m2']]],"k.A.")</f>
        <v>19.252964426877469</v>
      </c>
      <c r="I13" s="34"/>
      <c r="J13" s="34"/>
      <c r="K13" s="27" t="s">
        <v>29</v>
      </c>
      <c r="L13" s="39" t="s">
        <v>30</v>
      </c>
      <c r="M13" s="26" t="s">
        <v>31</v>
      </c>
      <c r="N13" s="40" t="s">
        <v>31</v>
      </c>
      <c r="O13" s="26" t="str">
        <f>IF(D13&lt;&gt;"",IF(D13&gt;250,IF(Tabelle3[[#This Row],[im mehrheitlichen Eigentum? 
(inkl. ausgelagerter Gesellschaften)]]="ja","anzeigen",IF(OR(Tabelle3[[#This Row],[Teil eines Verbands?
(bspw. Schulverband)]]="ja",Tabelle3[[#This Row],[gemietet?]]="ja"),"anzeigen","nicht anzeigen")),"nicht anzeigen"),"")</f>
        <v>anzeigen</v>
      </c>
      <c r="P13" s="26"/>
      <c r="Q13" s="41" t="str">
        <f>IF(Tabelle3[[#This Row],[OIB Version
Energieausweis ]]="vor 2015", "EAW zu alt - keine Berechnung möglich"," ")</f>
        <v xml:space="preserve"> </v>
      </c>
      <c r="R13" s="26"/>
      <c r="S13" s="40"/>
      <c r="T13" s="63" t="str">
        <f>IF(Tabelle3[[#This Row],[OIB Version
Energieausweis ]]=2015,25*(1+2.5/Tabelle3[[#This Row],[ lc]]),IF(Tabelle3[[#This Row],[OIB Version
Energieausweis ]]=2019,25*(1+2.5/Tabelle3[[#This Row],[ lc]]),IF(Tabelle3[[#This Row],[OIB Version
Energieausweis ]]=2023,21*(1+2.1/Tabelle3[[#This Row],[ lc]])," ")))</f>
        <v xml:space="preserve"> </v>
      </c>
      <c r="U13" s="64" t="str">
        <f>IF(Tabelle3[[#This Row],[OIB Version
Energieausweis ]]=2015,IF(AND(Tabelle3[[#This Row],[HWBRef,RK]]&lt;=T13,Tabelle3[[#This Row],[fGEE]]&lt;=1.05),"NEG","kein NEG"),IF(Tabelle3[[#This Row],[OIB Version
Energieausweis ]]=2019,IF(AND(Tabelle3[[#This Row],[HWBRef,RK]]&lt;=T13,Tabelle3[[#This Row],[fGEE]]&lt;=0.95),"NEG","kein NEG"),IF(Tabelle3[[#This Row],[OIB Version
Energieausweis ]]=2023,IF(AND(Tabelle3[[#This Row],[HWBRef,RK]]&lt;=T13,Tabelle3[[#This Row],[fGEE]]&lt;=0.95),"NEG","kein NEG")," ")))</f>
        <v xml:space="preserve"> </v>
      </c>
      <c r="V13" s="39" t="str">
        <f>IF(Tabelle3[[#This Row],[Berechnung NEG]]&lt;&gt;" ",IF(Tabelle3[[#This Row],[Berechnung NEG]]="NEG","ja","nein")," ")</f>
        <v xml:space="preserve"> </v>
      </c>
      <c r="W13" s="40"/>
      <c r="X13"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4" spans="1:24">
      <c r="A14" s="23">
        <f>IF(B14&lt;&gt;"", MAX(A$6:A13)+1, "")</f>
        <v>9</v>
      </c>
      <c r="B14" s="26" t="s">
        <v>82</v>
      </c>
      <c r="C14" s="34">
        <v>889</v>
      </c>
      <c r="D14" s="33">
        <f t="shared" si="0"/>
        <v>711.2</v>
      </c>
      <c r="E14" s="34">
        <v>16254</v>
      </c>
      <c r="F14" s="23">
        <f>IFERROR(Tabelle3[[#This Row],[Jahres Verbrauch  - Wärme
'[kWh']]]/Tabelle3[[#This Row],[konditionierte Bruttogrundfläche
 '[m2']]],"k.A.")</f>
        <v>18.283464566929133</v>
      </c>
      <c r="G14" s="34">
        <v>6906</v>
      </c>
      <c r="H14" s="23">
        <f>IFERROR(Tabelle3[[#This Row],[Jahres Verbrauch - Strom
'[kWh']]]/Tabelle3[[#This Row],[konditionierte Bruttogrundfläche
 '[m2']]],"k.A.")</f>
        <v>7.7682789651293591</v>
      </c>
      <c r="I14" s="34"/>
      <c r="J14" s="34"/>
      <c r="K14" s="27" t="s">
        <v>29</v>
      </c>
      <c r="L14" s="39" t="s">
        <v>30</v>
      </c>
      <c r="M14" s="26" t="s">
        <v>31</v>
      </c>
      <c r="N14" s="40" t="str">
        <f>IF(Tabelle3[[#This Row],[im mehrheitlichen Eigentum? 
(inkl. ausgelagerter Gesellschaften)]]="ja","nein","")</f>
        <v>nein</v>
      </c>
      <c r="O14" s="26" t="str">
        <f>IF(D14&lt;&gt;"",IF(D14&gt;250,IF(Tabelle3[[#This Row],[im mehrheitlichen Eigentum? 
(inkl. ausgelagerter Gesellschaften)]]="ja","anzeigen",IF(OR(Tabelle3[[#This Row],[Teil eines Verbands?
(bspw. Schulverband)]]="ja",Tabelle3[[#This Row],[gemietet?]]="ja"),"anzeigen","nicht anzeigen")),"nicht anzeigen"),"")</f>
        <v>anzeigen</v>
      </c>
      <c r="P14" s="26"/>
      <c r="Q14" s="41" t="str">
        <f>IF(Tabelle3[[#This Row],[OIB Version
Energieausweis ]]="vor 2015", "EAW zu alt - keine Berechnung möglich"," ")</f>
        <v xml:space="preserve"> </v>
      </c>
      <c r="R14" s="26"/>
      <c r="S14" s="40"/>
      <c r="T14" s="63" t="str">
        <f>IF(Tabelle3[[#This Row],[OIB Version
Energieausweis ]]=2015,25*(1+2.5/Tabelle3[[#This Row],[ lc]]),IF(Tabelle3[[#This Row],[OIB Version
Energieausweis ]]=2019,25*(1+2.5/Tabelle3[[#This Row],[ lc]]),IF(Tabelle3[[#This Row],[OIB Version
Energieausweis ]]=2023,21*(1+2.1/Tabelle3[[#This Row],[ lc]])," ")))</f>
        <v xml:space="preserve"> </v>
      </c>
      <c r="U14" s="64" t="str">
        <f>IF(Tabelle3[[#This Row],[OIB Version
Energieausweis ]]=2015,IF(AND(Tabelle3[[#This Row],[HWBRef,RK]]&lt;=T14,Tabelle3[[#This Row],[fGEE]]&lt;=1.05),"NEG","kein NEG"),IF(Tabelle3[[#This Row],[OIB Version
Energieausweis ]]=2019,IF(AND(Tabelle3[[#This Row],[HWBRef,RK]]&lt;=T14,Tabelle3[[#This Row],[fGEE]]&lt;=0.95),"NEG","kein NEG"),IF(Tabelle3[[#This Row],[OIB Version
Energieausweis ]]=2023,IF(AND(Tabelle3[[#This Row],[HWBRef,RK]]&lt;=T14,Tabelle3[[#This Row],[fGEE]]&lt;=0.95),"NEG","kein NEG")," ")))</f>
        <v xml:space="preserve"> </v>
      </c>
      <c r="V14" s="39" t="str">
        <f>IF(Tabelle3[[#This Row],[Berechnung NEG]]&lt;&gt;" ",IF(Tabelle3[[#This Row],[Berechnung NEG]]="NEG","ja","nein")," ")</f>
        <v xml:space="preserve"> </v>
      </c>
      <c r="W14" s="40"/>
      <c r="X14"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5" spans="1:24">
      <c r="A15" s="23">
        <f>IF(B15&lt;&gt;"", MAX(A$6:A14)+1, "")</f>
        <v>10</v>
      </c>
      <c r="B15" s="26" t="s">
        <v>56</v>
      </c>
      <c r="C15" s="34">
        <v>104</v>
      </c>
      <c r="D15" s="33">
        <f t="shared" si="0"/>
        <v>83.2</v>
      </c>
      <c r="E15" s="34"/>
      <c r="F15" s="23">
        <f>IFERROR(Tabelle3[[#This Row],[Jahres Verbrauch  - Wärme
'[kWh']]]/Tabelle3[[#This Row],[konditionierte Bruttogrundfläche
 '[m2']]],"k.A.")</f>
        <v>0</v>
      </c>
      <c r="G15" s="34"/>
      <c r="H15" s="23">
        <f>IFERROR(Tabelle3[[#This Row],[Jahres Verbrauch - Strom
'[kWh']]]/Tabelle3[[#This Row],[konditionierte Bruttogrundfläche
 '[m2']]],"k.A.")</f>
        <v>0</v>
      </c>
      <c r="I15" s="34"/>
      <c r="J15" s="34"/>
      <c r="K15" s="27" t="s">
        <v>29</v>
      </c>
      <c r="L15" s="39" t="s">
        <v>30</v>
      </c>
      <c r="M15" s="26" t="s">
        <v>31</v>
      </c>
      <c r="N15" s="40" t="str">
        <f>IF(Tabelle3[[#This Row],[im mehrheitlichen Eigentum? 
(inkl. ausgelagerter Gesellschaften)]]="ja","nein","")</f>
        <v>nein</v>
      </c>
      <c r="O15" s="26" t="str">
        <f>IF(D15&lt;&gt;"",IF(D15&gt;250,IF(Tabelle3[[#This Row],[im mehrheitlichen Eigentum? 
(inkl. ausgelagerter Gesellschaften)]]="ja","anzeigen",IF(OR(Tabelle3[[#This Row],[Teil eines Verbands?
(bspw. Schulverband)]]="ja",Tabelle3[[#This Row],[gemietet?]]="ja"),"anzeigen","nicht anzeigen")),"nicht anzeigen"),"")</f>
        <v>nicht anzeigen</v>
      </c>
      <c r="P15" s="26"/>
      <c r="Q15" s="41" t="str">
        <f>IF(Tabelle3[[#This Row],[OIB Version
Energieausweis ]]="vor 2015", "EAW zu alt - keine Berechnung möglich"," ")</f>
        <v xml:space="preserve"> </v>
      </c>
      <c r="R15" s="26"/>
      <c r="S15" s="40"/>
      <c r="T15" s="63" t="str">
        <f>IF(Tabelle3[[#This Row],[OIB Version
Energieausweis ]]=2015,25*(1+2.5/Tabelle3[[#This Row],[ lc]]),IF(Tabelle3[[#This Row],[OIB Version
Energieausweis ]]=2019,25*(1+2.5/Tabelle3[[#This Row],[ lc]]),IF(Tabelle3[[#This Row],[OIB Version
Energieausweis ]]=2023,21*(1+2.1/Tabelle3[[#This Row],[ lc]])," ")))</f>
        <v xml:space="preserve"> </v>
      </c>
      <c r="U15" s="64" t="str">
        <f>IF(Tabelle3[[#This Row],[OIB Version
Energieausweis ]]=2015,IF(AND(Tabelle3[[#This Row],[HWBRef,RK]]&lt;=T15,Tabelle3[[#This Row],[fGEE]]&lt;=1.05),"NEG","kein NEG"),IF(Tabelle3[[#This Row],[OIB Version
Energieausweis ]]=2019,IF(AND(Tabelle3[[#This Row],[HWBRef,RK]]&lt;=T15,Tabelle3[[#This Row],[fGEE]]&lt;=0.95),"NEG","kein NEG"),IF(Tabelle3[[#This Row],[OIB Version
Energieausweis ]]=2023,IF(AND(Tabelle3[[#This Row],[HWBRef,RK]]&lt;=T15,Tabelle3[[#This Row],[fGEE]]&lt;=0.95),"NEG","kein NEG")," ")))</f>
        <v xml:space="preserve"> </v>
      </c>
      <c r="V15" s="39" t="str">
        <f>IF(Tabelle3[[#This Row],[Berechnung NEG]]&lt;&gt;" ",IF(Tabelle3[[#This Row],[Berechnung NEG]]="NEG","ja","nein")," ")</f>
        <v xml:space="preserve"> </v>
      </c>
      <c r="W15" s="40"/>
      <c r="X15"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6" spans="1:24">
      <c r="A16" s="23">
        <f>IF(B16&lt;&gt;"", MAX(A$6:A15)+1, "")</f>
        <v>11</v>
      </c>
      <c r="B16" s="26" t="s">
        <v>57</v>
      </c>
      <c r="C16" s="34">
        <v>249</v>
      </c>
      <c r="D16" s="33">
        <f t="shared" si="0"/>
        <v>199.20000000000002</v>
      </c>
      <c r="E16" s="34"/>
      <c r="F16" s="23">
        <f>IFERROR(Tabelle3[[#This Row],[Jahres Verbrauch  - Wärme
'[kWh']]]/Tabelle3[[#This Row],[konditionierte Bruttogrundfläche
 '[m2']]],"k.A.")</f>
        <v>0</v>
      </c>
      <c r="G16" s="34"/>
      <c r="H16" s="23">
        <f>IFERROR(Tabelle3[[#This Row],[Jahres Verbrauch - Strom
'[kWh']]]/Tabelle3[[#This Row],[konditionierte Bruttogrundfläche
 '[m2']]],"k.A.")</f>
        <v>0</v>
      </c>
      <c r="I16" s="34"/>
      <c r="J16" s="34"/>
      <c r="K16" s="27" t="s">
        <v>29</v>
      </c>
      <c r="L16" s="39" t="s">
        <v>30</v>
      </c>
      <c r="M16" s="26" t="s">
        <v>31</v>
      </c>
      <c r="N16" s="40" t="str">
        <f>IF(Tabelle3[[#This Row],[im mehrheitlichen Eigentum? 
(inkl. ausgelagerter Gesellschaften)]]="ja","nein","")</f>
        <v>nein</v>
      </c>
      <c r="O16" s="26" t="str">
        <f>IF(D16&lt;&gt;"",IF(D16&gt;250,IF(Tabelle3[[#This Row],[im mehrheitlichen Eigentum? 
(inkl. ausgelagerter Gesellschaften)]]="ja","anzeigen",IF(OR(Tabelle3[[#This Row],[Teil eines Verbands?
(bspw. Schulverband)]]="ja",Tabelle3[[#This Row],[gemietet?]]="ja"),"anzeigen","nicht anzeigen")),"nicht anzeigen"),"")</f>
        <v>nicht anzeigen</v>
      </c>
      <c r="P16" s="26"/>
      <c r="Q16" s="41" t="str">
        <f>IF(Tabelle3[[#This Row],[OIB Version
Energieausweis ]]="vor 2015", "EAW zu alt - keine Berechnung möglich"," ")</f>
        <v xml:space="preserve"> </v>
      </c>
      <c r="R16" s="26"/>
      <c r="S16" s="40"/>
      <c r="T16" s="63" t="str">
        <f>IF(Tabelle3[[#This Row],[OIB Version
Energieausweis ]]=2015,25*(1+2.5/Tabelle3[[#This Row],[ lc]]),IF(Tabelle3[[#This Row],[OIB Version
Energieausweis ]]=2019,25*(1+2.5/Tabelle3[[#This Row],[ lc]]),IF(Tabelle3[[#This Row],[OIB Version
Energieausweis ]]=2023,21*(1+2.1/Tabelle3[[#This Row],[ lc]])," ")))</f>
        <v xml:space="preserve"> </v>
      </c>
      <c r="U16" s="64" t="str">
        <f>IF(Tabelle3[[#This Row],[OIB Version
Energieausweis ]]=2015,IF(AND(Tabelle3[[#This Row],[HWBRef,RK]]&lt;=T16,Tabelle3[[#This Row],[fGEE]]&lt;=1.05),"NEG","kein NEG"),IF(Tabelle3[[#This Row],[OIB Version
Energieausweis ]]=2019,IF(AND(Tabelle3[[#This Row],[HWBRef,RK]]&lt;=T16,Tabelle3[[#This Row],[fGEE]]&lt;=0.95),"NEG","kein NEG"),IF(Tabelle3[[#This Row],[OIB Version
Energieausweis ]]=2023,IF(AND(Tabelle3[[#This Row],[HWBRef,RK]]&lt;=T16,Tabelle3[[#This Row],[fGEE]]&lt;=0.95),"NEG","kein NEG")," ")))</f>
        <v xml:space="preserve"> </v>
      </c>
      <c r="V16" s="39" t="str">
        <f>IF(Tabelle3[[#This Row],[Berechnung NEG]]&lt;&gt;" ",IF(Tabelle3[[#This Row],[Berechnung NEG]]="NEG","ja","nein")," ")</f>
        <v xml:space="preserve"> </v>
      </c>
      <c r="W16" s="40"/>
      <c r="X16"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7" spans="1:24">
      <c r="A17" s="23">
        <f>IF(B17&lt;&gt;"", MAX(A$6:A16)+1, "")</f>
        <v>12</v>
      </c>
      <c r="B17" s="26" t="s">
        <v>58</v>
      </c>
      <c r="C17" s="34">
        <v>90</v>
      </c>
      <c r="D17" s="33">
        <f t="shared" si="0"/>
        <v>72</v>
      </c>
      <c r="E17" s="34"/>
      <c r="F17" s="23">
        <f>IFERROR(Tabelle3[[#This Row],[Jahres Verbrauch  - Wärme
'[kWh']]]/Tabelle3[[#This Row],[konditionierte Bruttogrundfläche
 '[m2']]],"k.A.")</f>
        <v>0</v>
      </c>
      <c r="G17" s="34"/>
      <c r="H17" s="23">
        <f>IFERROR(Tabelle3[[#This Row],[Jahres Verbrauch - Strom
'[kWh']]]/Tabelle3[[#This Row],[konditionierte Bruttogrundfläche
 '[m2']]],"k.A.")</f>
        <v>0</v>
      </c>
      <c r="I17" s="34"/>
      <c r="J17" s="34"/>
      <c r="K17" s="27" t="s">
        <v>29</v>
      </c>
      <c r="L17" s="39" t="s">
        <v>30</v>
      </c>
      <c r="M17" s="26" t="s">
        <v>31</v>
      </c>
      <c r="N17" s="40" t="str">
        <f>IF(Tabelle3[[#This Row],[im mehrheitlichen Eigentum? 
(inkl. ausgelagerter Gesellschaften)]]="ja","nein","")</f>
        <v>nein</v>
      </c>
      <c r="O17" s="26" t="str">
        <f>IF(D17&lt;&gt;"",IF(D17&gt;250,IF(Tabelle3[[#This Row],[im mehrheitlichen Eigentum? 
(inkl. ausgelagerter Gesellschaften)]]="ja","anzeigen",IF(OR(Tabelle3[[#This Row],[Teil eines Verbands?
(bspw. Schulverband)]]="ja",Tabelle3[[#This Row],[gemietet?]]="ja"),"anzeigen","nicht anzeigen")),"nicht anzeigen"),"")</f>
        <v>nicht anzeigen</v>
      </c>
      <c r="P17" s="26"/>
      <c r="Q17" s="41" t="str">
        <f>IF(Tabelle3[[#This Row],[OIB Version
Energieausweis ]]="vor 2015", "EAW zu alt - keine Berechnung möglich"," ")</f>
        <v xml:space="preserve"> </v>
      </c>
      <c r="R17" s="26"/>
      <c r="S17" s="40"/>
      <c r="T17" s="63" t="str">
        <f>IF(Tabelle3[[#This Row],[OIB Version
Energieausweis ]]=2015,25*(1+2.5/Tabelle3[[#This Row],[ lc]]),IF(Tabelle3[[#This Row],[OIB Version
Energieausweis ]]=2019,25*(1+2.5/Tabelle3[[#This Row],[ lc]]),IF(Tabelle3[[#This Row],[OIB Version
Energieausweis ]]=2023,21*(1+2.1/Tabelle3[[#This Row],[ lc]])," ")))</f>
        <v xml:space="preserve"> </v>
      </c>
      <c r="U17" s="64" t="str">
        <f>IF(Tabelle3[[#This Row],[OIB Version
Energieausweis ]]=2015,IF(AND(Tabelle3[[#This Row],[HWBRef,RK]]&lt;=T17,Tabelle3[[#This Row],[fGEE]]&lt;=1.05),"NEG","kein NEG"),IF(Tabelle3[[#This Row],[OIB Version
Energieausweis ]]=2019,IF(AND(Tabelle3[[#This Row],[HWBRef,RK]]&lt;=T17,Tabelle3[[#This Row],[fGEE]]&lt;=0.95),"NEG","kein NEG"),IF(Tabelle3[[#This Row],[OIB Version
Energieausweis ]]=2023,IF(AND(Tabelle3[[#This Row],[HWBRef,RK]]&lt;=T17,Tabelle3[[#This Row],[fGEE]]&lt;=0.95),"NEG","kein NEG")," ")))</f>
        <v xml:space="preserve"> </v>
      </c>
      <c r="V17" s="39" t="str">
        <f>IF(Tabelle3[[#This Row],[Berechnung NEG]]&lt;&gt;" ",IF(Tabelle3[[#This Row],[Berechnung NEG]]="NEG","ja","nein")," ")</f>
        <v xml:space="preserve"> </v>
      </c>
      <c r="W17" s="40"/>
      <c r="X17"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8" spans="1:24">
      <c r="A18" s="23">
        <f>IF(B18&lt;&gt;"", MAX(A$6:A17)+1, "")</f>
        <v>13</v>
      </c>
      <c r="B18" s="26" t="s">
        <v>59</v>
      </c>
      <c r="C18" s="34">
        <v>426</v>
      </c>
      <c r="D18" s="33">
        <f t="shared" si="0"/>
        <v>340.8</v>
      </c>
      <c r="E18" s="34"/>
      <c r="F18" s="23">
        <f>IFERROR(Tabelle3[[#This Row],[Jahres Verbrauch  - Wärme
'[kWh']]]/Tabelle3[[#This Row],[konditionierte Bruttogrundfläche
 '[m2']]],"k.A.")</f>
        <v>0</v>
      </c>
      <c r="G18" s="34"/>
      <c r="H18" s="23">
        <f>IFERROR(Tabelle3[[#This Row],[Jahres Verbrauch - Strom
'[kWh']]]/Tabelle3[[#This Row],[konditionierte Bruttogrundfläche
 '[m2']]],"k.A.")</f>
        <v>0</v>
      </c>
      <c r="I18" s="34"/>
      <c r="J18" s="34"/>
      <c r="K18" s="27" t="s">
        <v>29</v>
      </c>
      <c r="L18" s="39" t="s">
        <v>30</v>
      </c>
      <c r="M18" s="26" t="s">
        <v>31</v>
      </c>
      <c r="N18" s="40" t="str">
        <f>IF(Tabelle3[[#This Row],[im mehrheitlichen Eigentum? 
(inkl. ausgelagerter Gesellschaften)]]="ja","nein","")</f>
        <v>nein</v>
      </c>
      <c r="O18" s="26" t="str">
        <f>IF(D18&lt;&gt;"",IF(D18&gt;250,IF(Tabelle3[[#This Row],[im mehrheitlichen Eigentum? 
(inkl. ausgelagerter Gesellschaften)]]="ja","anzeigen",IF(OR(Tabelle3[[#This Row],[Teil eines Verbands?
(bspw. Schulverband)]]="ja",Tabelle3[[#This Row],[gemietet?]]="ja"),"anzeigen","nicht anzeigen")),"nicht anzeigen"),"")</f>
        <v>anzeigen</v>
      </c>
      <c r="P18" s="26"/>
      <c r="Q18" s="41" t="str">
        <f>IF(Tabelle3[[#This Row],[OIB Version
Energieausweis ]]="vor 2015", "EAW zu alt - keine Berechnung möglich"," ")</f>
        <v xml:space="preserve"> </v>
      </c>
      <c r="R18" s="26"/>
      <c r="S18" s="40"/>
      <c r="T18" s="63" t="str">
        <f>IF(Tabelle3[[#This Row],[OIB Version
Energieausweis ]]=2015,25*(1+2.5/Tabelle3[[#This Row],[ lc]]),IF(Tabelle3[[#This Row],[OIB Version
Energieausweis ]]=2019,25*(1+2.5/Tabelle3[[#This Row],[ lc]]),IF(Tabelle3[[#This Row],[OIB Version
Energieausweis ]]=2023,21*(1+2.1/Tabelle3[[#This Row],[ lc]])," ")))</f>
        <v xml:space="preserve"> </v>
      </c>
      <c r="U18" s="64" t="str">
        <f>IF(Tabelle3[[#This Row],[OIB Version
Energieausweis ]]=2015,IF(AND(Tabelle3[[#This Row],[HWBRef,RK]]&lt;=T18,Tabelle3[[#This Row],[fGEE]]&lt;=1.05),"NEG","kein NEG"),IF(Tabelle3[[#This Row],[OIB Version
Energieausweis ]]=2019,IF(AND(Tabelle3[[#This Row],[HWBRef,RK]]&lt;=T18,Tabelle3[[#This Row],[fGEE]]&lt;=0.95),"NEG","kein NEG"),IF(Tabelle3[[#This Row],[OIB Version
Energieausweis ]]=2023,IF(AND(Tabelle3[[#This Row],[HWBRef,RK]]&lt;=T18,Tabelle3[[#This Row],[fGEE]]&lt;=0.95),"NEG","kein NEG")," ")))</f>
        <v xml:space="preserve"> </v>
      </c>
      <c r="V18" s="39" t="str">
        <f>IF(Tabelle3[[#This Row],[Berechnung NEG]]&lt;&gt;" ",IF(Tabelle3[[#This Row],[Berechnung NEG]]="NEG","ja","nein")," ")</f>
        <v xml:space="preserve"> </v>
      </c>
      <c r="W18" s="40"/>
      <c r="X18"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9" spans="1:24">
      <c r="A19" s="23">
        <f>IF(B19&lt;&gt;"", MAX(A$6:A18)+1, "")</f>
        <v>14</v>
      </c>
      <c r="B19" s="26" t="s">
        <v>60</v>
      </c>
      <c r="C19" s="34">
        <v>11</v>
      </c>
      <c r="D19" s="33">
        <f t="shared" si="0"/>
        <v>8.8000000000000007</v>
      </c>
      <c r="E19" s="34"/>
      <c r="F19" s="23">
        <f>IFERROR(Tabelle3[[#This Row],[Jahres Verbrauch  - Wärme
'[kWh']]]/Tabelle3[[#This Row],[konditionierte Bruttogrundfläche
 '[m2']]],"k.A.")</f>
        <v>0</v>
      </c>
      <c r="G19" s="34"/>
      <c r="H19" s="23">
        <f>IFERROR(Tabelle3[[#This Row],[Jahres Verbrauch - Strom
'[kWh']]]/Tabelle3[[#This Row],[konditionierte Bruttogrundfläche
 '[m2']]],"k.A.")</f>
        <v>0</v>
      </c>
      <c r="I19" s="34"/>
      <c r="J19" s="34"/>
      <c r="K19" s="27" t="s">
        <v>29</v>
      </c>
      <c r="L19" s="39" t="s">
        <v>30</v>
      </c>
      <c r="M19" s="26" t="s">
        <v>31</v>
      </c>
      <c r="N19" s="40" t="str">
        <f>IF(Tabelle3[[#This Row],[im mehrheitlichen Eigentum? 
(inkl. ausgelagerter Gesellschaften)]]="ja","nein","")</f>
        <v>nein</v>
      </c>
      <c r="O19" s="26" t="str">
        <f>IF(D19&lt;&gt;"",IF(D19&gt;250,IF(Tabelle3[[#This Row],[im mehrheitlichen Eigentum? 
(inkl. ausgelagerter Gesellschaften)]]="ja","anzeigen",IF(OR(Tabelle3[[#This Row],[Teil eines Verbands?
(bspw. Schulverband)]]="ja",Tabelle3[[#This Row],[gemietet?]]="ja"),"anzeigen","nicht anzeigen")),"nicht anzeigen"),"")</f>
        <v>nicht anzeigen</v>
      </c>
      <c r="P19" s="26"/>
      <c r="Q19" s="41" t="str">
        <f>IF(Tabelle3[[#This Row],[OIB Version
Energieausweis ]]="vor 2015", "EAW zu alt - keine Berechnung möglich"," ")</f>
        <v xml:space="preserve"> </v>
      </c>
      <c r="R19" s="26"/>
      <c r="S19" s="40"/>
      <c r="T19" s="63" t="str">
        <f>IF(Tabelle3[[#This Row],[OIB Version
Energieausweis ]]=2015,25*(1+2.5/Tabelle3[[#This Row],[ lc]]),IF(Tabelle3[[#This Row],[OIB Version
Energieausweis ]]=2019,25*(1+2.5/Tabelle3[[#This Row],[ lc]]),IF(Tabelle3[[#This Row],[OIB Version
Energieausweis ]]=2023,21*(1+2.1/Tabelle3[[#This Row],[ lc]])," ")))</f>
        <v xml:space="preserve"> </v>
      </c>
      <c r="U19" s="64" t="str">
        <f>IF(Tabelle3[[#This Row],[OIB Version
Energieausweis ]]=2015,IF(AND(Tabelle3[[#This Row],[HWBRef,RK]]&lt;=T19,Tabelle3[[#This Row],[fGEE]]&lt;=1.05),"NEG","kein NEG"),IF(Tabelle3[[#This Row],[OIB Version
Energieausweis ]]=2019,IF(AND(Tabelle3[[#This Row],[HWBRef,RK]]&lt;=T19,Tabelle3[[#This Row],[fGEE]]&lt;=0.95),"NEG","kein NEG"),IF(Tabelle3[[#This Row],[OIB Version
Energieausweis ]]=2023,IF(AND(Tabelle3[[#This Row],[HWBRef,RK]]&lt;=T19,Tabelle3[[#This Row],[fGEE]]&lt;=0.95),"NEG","kein NEG")," ")))</f>
        <v xml:space="preserve"> </v>
      </c>
      <c r="V19" s="39" t="str">
        <f>IF(Tabelle3[[#This Row],[Berechnung NEG]]&lt;&gt;" ",IF(Tabelle3[[#This Row],[Berechnung NEG]]="NEG","ja","nein")," ")</f>
        <v xml:space="preserve"> </v>
      </c>
      <c r="W19" s="40"/>
      <c r="X19"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0" spans="1:24">
      <c r="A20" s="23">
        <f>IF(B20&lt;&gt;"", MAX(A$6:A19)+1, "")</f>
        <v>15</v>
      </c>
      <c r="B20" s="26" t="s">
        <v>61</v>
      </c>
      <c r="C20" s="34">
        <v>200</v>
      </c>
      <c r="D20" s="33">
        <f t="shared" si="0"/>
        <v>160</v>
      </c>
      <c r="E20" s="34"/>
      <c r="F20" s="23">
        <f>IFERROR(Tabelle3[[#This Row],[Jahres Verbrauch  - Wärme
'[kWh']]]/Tabelle3[[#This Row],[konditionierte Bruttogrundfläche
 '[m2']]],"k.A.")</f>
        <v>0</v>
      </c>
      <c r="G20" s="34"/>
      <c r="H20" s="23">
        <f>IFERROR(Tabelle3[[#This Row],[Jahres Verbrauch - Strom
'[kWh']]]/Tabelle3[[#This Row],[konditionierte Bruttogrundfläche
 '[m2']]],"k.A.")</f>
        <v>0</v>
      </c>
      <c r="I20" s="34"/>
      <c r="J20" s="34"/>
      <c r="K20" s="27" t="s">
        <v>29</v>
      </c>
      <c r="L20" s="39" t="s">
        <v>30</v>
      </c>
      <c r="M20" s="26" t="s">
        <v>31</v>
      </c>
      <c r="N20" s="40" t="str">
        <f>IF(Tabelle3[[#This Row],[im mehrheitlichen Eigentum? 
(inkl. ausgelagerter Gesellschaften)]]="ja","nein","")</f>
        <v>nein</v>
      </c>
      <c r="O20" s="26" t="str">
        <f>IF(D20&lt;&gt;"",IF(D20&gt;250,IF(Tabelle3[[#This Row],[im mehrheitlichen Eigentum? 
(inkl. ausgelagerter Gesellschaften)]]="ja","anzeigen",IF(OR(Tabelle3[[#This Row],[Teil eines Verbands?
(bspw. Schulverband)]]="ja",Tabelle3[[#This Row],[gemietet?]]="ja"),"anzeigen","nicht anzeigen")),"nicht anzeigen"),"")</f>
        <v>nicht anzeigen</v>
      </c>
      <c r="P20" s="26"/>
      <c r="Q20" s="41" t="str">
        <f>IF(Tabelle3[[#This Row],[OIB Version
Energieausweis ]]="vor 2015", "EAW zu alt - keine Berechnung möglich"," ")</f>
        <v xml:space="preserve"> </v>
      </c>
      <c r="R20" s="26"/>
      <c r="S20" s="40"/>
      <c r="T20" s="63" t="str">
        <f>IF(Tabelle3[[#This Row],[OIB Version
Energieausweis ]]=2015,25*(1+2.5/Tabelle3[[#This Row],[ lc]]),IF(Tabelle3[[#This Row],[OIB Version
Energieausweis ]]=2019,25*(1+2.5/Tabelle3[[#This Row],[ lc]]),IF(Tabelle3[[#This Row],[OIB Version
Energieausweis ]]=2023,21*(1+2.1/Tabelle3[[#This Row],[ lc]])," ")))</f>
        <v xml:space="preserve"> </v>
      </c>
      <c r="U20" s="64" t="str">
        <f>IF(Tabelle3[[#This Row],[OIB Version
Energieausweis ]]=2015,IF(AND(Tabelle3[[#This Row],[HWBRef,RK]]&lt;=T20,Tabelle3[[#This Row],[fGEE]]&lt;=1.05),"NEG","kein NEG"),IF(Tabelle3[[#This Row],[OIB Version
Energieausweis ]]=2019,IF(AND(Tabelle3[[#This Row],[HWBRef,RK]]&lt;=T20,Tabelle3[[#This Row],[fGEE]]&lt;=0.95),"NEG","kein NEG"),IF(Tabelle3[[#This Row],[OIB Version
Energieausweis ]]=2023,IF(AND(Tabelle3[[#This Row],[HWBRef,RK]]&lt;=T20,Tabelle3[[#This Row],[fGEE]]&lt;=0.95),"NEG","kein NEG")," ")))</f>
        <v xml:space="preserve"> </v>
      </c>
      <c r="V20" s="39" t="str">
        <f>IF(Tabelle3[[#This Row],[Berechnung NEG]]&lt;&gt;" ",IF(Tabelle3[[#This Row],[Berechnung NEG]]="NEG","ja","nein")," ")</f>
        <v xml:space="preserve"> </v>
      </c>
      <c r="W20" s="40"/>
      <c r="X20"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1" spans="1:24">
      <c r="A21" s="23">
        <f>IF(B21&lt;&gt;"", MAX(A$6:A20)+1, "")</f>
        <v>16</v>
      </c>
      <c r="B21" s="26" t="s">
        <v>62</v>
      </c>
      <c r="C21" s="34">
        <v>61</v>
      </c>
      <c r="D21" s="33">
        <f t="shared" si="0"/>
        <v>48.800000000000004</v>
      </c>
      <c r="E21" s="34"/>
      <c r="F21" s="23">
        <f>IFERROR(Tabelle3[[#This Row],[Jahres Verbrauch  - Wärme
'[kWh']]]/Tabelle3[[#This Row],[konditionierte Bruttogrundfläche
 '[m2']]],"k.A.")</f>
        <v>0</v>
      </c>
      <c r="G21" s="34"/>
      <c r="H21" s="23">
        <f>IFERROR(Tabelle3[[#This Row],[Jahres Verbrauch - Strom
'[kWh']]]/Tabelle3[[#This Row],[konditionierte Bruttogrundfläche
 '[m2']]],"k.A.")</f>
        <v>0</v>
      </c>
      <c r="I21" s="34"/>
      <c r="J21" s="34"/>
      <c r="K21" s="27" t="s">
        <v>29</v>
      </c>
      <c r="L21" s="39" t="s">
        <v>30</v>
      </c>
      <c r="M21" s="26" t="s">
        <v>31</v>
      </c>
      <c r="N21" s="40" t="str">
        <f>IF(Tabelle3[[#This Row],[im mehrheitlichen Eigentum? 
(inkl. ausgelagerter Gesellschaften)]]="ja","nein","")</f>
        <v>nein</v>
      </c>
      <c r="O21" s="26" t="str">
        <f>IF(D21&lt;&gt;"",IF(D21&gt;250,IF(Tabelle3[[#This Row],[im mehrheitlichen Eigentum? 
(inkl. ausgelagerter Gesellschaften)]]="ja","anzeigen",IF(OR(Tabelle3[[#This Row],[Teil eines Verbands?
(bspw. Schulverband)]]="ja",Tabelle3[[#This Row],[gemietet?]]="ja"),"anzeigen","nicht anzeigen")),"nicht anzeigen"),"")</f>
        <v>nicht anzeigen</v>
      </c>
      <c r="P21" s="26"/>
      <c r="Q21" s="41" t="str">
        <f>IF(Tabelle3[[#This Row],[OIB Version
Energieausweis ]]="vor 2015", "EAW zu alt - keine Berechnung möglich"," ")</f>
        <v xml:space="preserve"> </v>
      </c>
      <c r="R21" s="26"/>
      <c r="S21" s="40"/>
      <c r="T21" s="63" t="str">
        <f>IF(Tabelle3[[#This Row],[OIB Version
Energieausweis ]]=2015,25*(1+2.5/Tabelle3[[#This Row],[ lc]]),IF(Tabelle3[[#This Row],[OIB Version
Energieausweis ]]=2019,25*(1+2.5/Tabelle3[[#This Row],[ lc]]),IF(Tabelle3[[#This Row],[OIB Version
Energieausweis ]]=2023,21*(1+2.1/Tabelle3[[#This Row],[ lc]])," ")))</f>
        <v xml:space="preserve"> </v>
      </c>
      <c r="U21" s="64" t="str">
        <f>IF(Tabelle3[[#This Row],[OIB Version
Energieausweis ]]=2015,IF(AND(Tabelle3[[#This Row],[HWBRef,RK]]&lt;=T21,Tabelle3[[#This Row],[fGEE]]&lt;=1.05),"NEG","kein NEG"),IF(Tabelle3[[#This Row],[OIB Version
Energieausweis ]]=2019,IF(AND(Tabelle3[[#This Row],[HWBRef,RK]]&lt;=T21,Tabelle3[[#This Row],[fGEE]]&lt;=0.95),"NEG","kein NEG"),IF(Tabelle3[[#This Row],[OIB Version
Energieausweis ]]=2023,IF(AND(Tabelle3[[#This Row],[HWBRef,RK]]&lt;=T21,Tabelle3[[#This Row],[fGEE]]&lt;=0.95),"NEG","kein NEG")," ")))</f>
        <v xml:space="preserve"> </v>
      </c>
      <c r="V21" s="39" t="str">
        <f>IF(Tabelle3[[#This Row],[Berechnung NEG]]&lt;&gt;" ",IF(Tabelle3[[#This Row],[Berechnung NEG]]="NEG","ja","nein")," ")</f>
        <v xml:space="preserve"> </v>
      </c>
      <c r="W21" s="40"/>
      <c r="X21"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2" spans="1:24">
      <c r="A22" s="23">
        <f>IF(B22&lt;&gt;"", MAX(A$6:A21)+1, "")</f>
        <v>17</v>
      </c>
      <c r="B22" s="26" t="s">
        <v>63</v>
      </c>
      <c r="C22" s="34">
        <v>125</v>
      </c>
      <c r="D22" s="33">
        <f t="shared" si="0"/>
        <v>100</v>
      </c>
      <c r="E22" s="34"/>
      <c r="F22" s="23">
        <f>IFERROR(Tabelle3[[#This Row],[Jahres Verbrauch  - Wärme
'[kWh']]]/Tabelle3[[#This Row],[konditionierte Bruttogrundfläche
 '[m2']]],"k.A.")</f>
        <v>0</v>
      </c>
      <c r="G22" s="34"/>
      <c r="H22" s="23">
        <f>IFERROR(Tabelle3[[#This Row],[Jahres Verbrauch - Strom
'[kWh']]]/Tabelle3[[#This Row],[konditionierte Bruttogrundfläche
 '[m2']]],"k.A.")</f>
        <v>0</v>
      </c>
      <c r="I22" s="34"/>
      <c r="J22" s="34"/>
      <c r="K22" s="27" t="s">
        <v>29</v>
      </c>
      <c r="L22" s="39" t="s">
        <v>30</v>
      </c>
      <c r="M22" s="26" t="s">
        <v>31</v>
      </c>
      <c r="N22" s="40" t="str">
        <f>IF(Tabelle3[[#This Row],[im mehrheitlichen Eigentum? 
(inkl. ausgelagerter Gesellschaften)]]="ja","nein","")</f>
        <v>nein</v>
      </c>
      <c r="O22" s="26" t="str">
        <f>IF(D22&lt;&gt;"",IF(D22&gt;250,IF(Tabelle3[[#This Row],[im mehrheitlichen Eigentum? 
(inkl. ausgelagerter Gesellschaften)]]="ja","anzeigen",IF(OR(Tabelle3[[#This Row],[Teil eines Verbands?
(bspw. Schulverband)]]="ja",Tabelle3[[#This Row],[gemietet?]]="ja"),"anzeigen","nicht anzeigen")),"nicht anzeigen"),"")</f>
        <v>nicht anzeigen</v>
      </c>
      <c r="P22" s="26"/>
      <c r="Q22" s="41" t="str">
        <f>IF(Tabelle3[[#This Row],[OIB Version
Energieausweis ]]="vor 2015", "EAW zu alt - keine Berechnung möglich"," ")</f>
        <v xml:space="preserve"> </v>
      </c>
      <c r="R22" s="26"/>
      <c r="S22" s="40"/>
      <c r="T22" s="63" t="str">
        <f>IF(Tabelle3[[#This Row],[OIB Version
Energieausweis ]]=2015,25*(1+2.5/Tabelle3[[#This Row],[ lc]]),IF(Tabelle3[[#This Row],[OIB Version
Energieausweis ]]=2019,25*(1+2.5/Tabelle3[[#This Row],[ lc]]),IF(Tabelle3[[#This Row],[OIB Version
Energieausweis ]]=2023,21*(1+2.1/Tabelle3[[#This Row],[ lc]])," ")))</f>
        <v xml:space="preserve"> </v>
      </c>
      <c r="U22" s="64" t="str">
        <f>IF(Tabelle3[[#This Row],[OIB Version
Energieausweis ]]=2015,IF(AND(Tabelle3[[#This Row],[HWBRef,RK]]&lt;=T22,Tabelle3[[#This Row],[fGEE]]&lt;=1.05),"NEG","kein NEG"),IF(Tabelle3[[#This Row],[OIB Version
Energieausweis ]]=2019,IF(AND(Tabelle3[[#This Row],[HWBRef,RK]]&lt;=T22,Tabelle3[[#This Row],[fGEE]]&lt;=0.95),"NEG","kein NEG"),IF(Tabelle3[[#This Row],[OIB Version
Energieausweis ]]=2023,IF(AND(Tabelle3[[#This Row],[HWBRef,RK]]&lt;=T22,Tabelle3[[#This Row],[fGEE]]&lt;=0.95),"NEG","kein NEG")," ")))</f>
        <v xml:space="preserve"> </v>
      </c>
      <c r="V22" s="39" t="str">
        <f>IF(Tabelle3[[#This Row],[Berechnung NEG]]&lt;&gt;" ",IF(Tabelle3[[#This Row],[Berechnung NEG]]="NEG","ja","nein")," ")</f>
        <v xml:space="preserve"> </v>
      </c>
      <c r="W22" s="40"/>
      <c r="X22"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3" spans="1:24">
      <c r="A23" s="23">
        <f>IF(B23&lt;&gt;"", MAX(A$6:A22)+1, "")</f>
        <v>18</v>
      </c>
      <c r="B23" s="26" t="s">
        <v>80</v>
      </c>
      <c r="C23" s="34">
        <v>366</v>
      </c>
      <c r="D23" s="33">
        <f t="shared" si="0"/>
        <v>292.8</v>
      </c>
      <c r="E23" s="34"/>
      <c r="F23" s="23">
        <f>IFERROR(Tabelle3[[#This Row],[Jahres Verbrauch  - Wärme
'[kWh']]]/Tabelle3[[#This Row],[konditionierte Bruttogrundfläche
 '[m2']]],"k.A.")</f>
        <v>0</v>
      </c>
      <c r="G23" s="34"/>
      <c r="H23" s="23">
        <f>IFERROR(Tabelle3[[#This Row],[Jahres Verbrauch - Strom
'[kWh']]]/Tabelle3[[#This Row],[konditionierte Bruttogrundfläche
 '[m2']]],"k.A.")</f>
        <v>0</v>
      </c>
      <c r="I23" s="34"/>
      <c r="J23" s="34"/>
      <c r="K23" s="27" t="s">
        <v>29</v>
      </c>
      <c r="L23" s="39" t="s">
        <v>30</v>
      </c>
      <c r="M23" s="26" t="s">
        <v>31</v>
      </c>
      <c r="N23" s="40" t="str">
        <f>IF(Tabelle3[[#This Row],[im mehrheitlichen Eigentum? 
(inkl. ausgelagerter Gesellschaften)]]="ja","nein","")</f>
        <v>nein</v>
      </c>
      <c r="O23" s="26" t="str">
        <f>IF(D23&lt;&gt;"",IF(D23&gt;250,IF(Tabelle3[[#This Row],[im mehrheitlichen Eigentum? 
(inkl. ausgelagerter Gesellschaften)]]="ja","anzeigen",IF(OR(Tabelle3[[#This Row],[Teil eines Verbands?
(bspw. Schulverband)]]="ja",Tabelle3[[#This Row],[gemietet?]]="ja"),"anzeigen","nicht anzeigen")),"nicht anzeigen"),"")</f>
        <v>anzeigen</v>
      </c>
      <c r="P23" s="26"/>
      <c r="Q23" s="41" t="str">
        <f>IF(Tabelle3[[#This Row],[OIB Version
Energieausweis ]]="vor 2015", "EAW zu alt - keine Berechnung möglich"," ")</f>
        <v xml:space="preserve"> </v>
      </c>
      <c r="R23" s="26"/>
      <c r="S23" s="40"/>
      <c r="T23" s="63" t="str">
        <f>IF(Tabelle3[[#This Row],[OIB Version
Energieausweis ]]=2015,25*(1+2.5/Tabelle3[[#This Row],[ lc]]),IF(Tabelle3[[#This Row],[OIB Version
Energieausweis ]]=2019,25*(1+2.5/Tabelle3[[#This Row],[ lc]]),IF(Tabelle3[[#This Row],[OIB Version
Energieausweis ]]=2023,21*(1+2.1/Tabelle3[[#This Row],[ lc]])," ")))</f>
        <v xml:space="preserve"> </v>
      </c>
      <c r="U23" s="64" t="str">
        <f>IF(Tabelle3[[#This Row],[OIB Version
Energieausweis ]]=2015,IF(AND(Tabelle3[[#This Row],[HWBRef,RK]]&lt;=T23,Tabelle3[[#This Row],[fGEE]]&lt;=1.05),"NEG","kein NEG"),IF(Tabelle3[[#This Row],[OIB Version
Energieausweis ]]=2019,IF(AND(Tabelle3[[#This Row],[HWBRef,RK]]&lt;=T23,Tabelle3[[#This Row],[fGEE]]&lt;=0.95),"NEG","kein NEG"),IF(Tabelle3[[#This Row],[OIB Version
Energieausweis ]]=2023,IF(AND(Tabelle3[[#This Row],[HWBRef,RK]]&lt;=T23,Tabelle3[[#This Row],[fGEE]]&lt;=0.95),"NEG","kein NEG")," ")))</f>
        <v xml:space="preserve"> </v>
      </c>
      <c r="V23" s="39" t="str">
        <f>IF(Tabelle3[[#This Row],[Berechnung NEG]]&lt;&gt;" ",IF(Tabelle3[[#This Row],[Berechnung NEG]]="NEG","ja","nein")," ")</f>
        <v xml:space="preserve"> </v>
      </c>
      <c r="W23" s="40"/>
      <c r="X23"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4" spans="1:24">
      <c r="A24" s="23">
        <f>IF(B24&lt;&gt;"", MAX(A$6:A23)+1, "")</f>
        <v>19</v>
      </c>
      <c r="B24" s="26" t="s">
        <v>64</v>
      </c>
      <c r="C24" s="34">
        <v>32</v>
      </c>
      <c r="D24" s="33">
        <f t="shared" si="0"/>
        <v>25.6</v>
      </c>
      <c r="E24" s="34"/>
      <c r="F24" s="23">
        <f>IFERROR(Tabelle3[[#This Row],[Jahres Verbrauch  - Wärme
'[kWh']]]/Tabelle3[[#This Row],[konditionierte Bruttogrundfläche
 '[m2']]],"k.A.")</f>
        <v>0</v>
      </c>
      <c r="G24" s="34"/>
      <c r="H24" s="23">
        <f>IFERROR(Tabelle3[[#This Row],[Jahres Verbrauch - Strom
'[kWh']]]/Tabelle3[[#This Row],[konditionierte Bruttogrundfläche
 '[m2']]],"k.A.")</f>
        <v>0</v>
      </c>
      <c r="I24" s="34"/>
      <c r="J24" s="34"/>
      <c r="K24" s="27" t="s">
        <v>29</v>
      </c>
      <c r="L24" s="39" t="s">
        <v>30</v>
      </c>
      <c r="M24" s="26" t="s">
        <v>31</v>
      </c>
      <c r="N24" s="40" t="str">
        <f>IF(Tabelle3[[#This Row],[im mehrheitlichen Eigentum? 
(inkl. ausgelagerter Gesellschaften)]]="ja","nein","")</f>
        <v>nein</v>
      </c>
      <c r="O24" s="26" t="str">
        <f>IF(D24&lt;&gt;"",IF(D24&gt;250,IF(Tabelle3[[#This Row],[im mehrheitlichen Eigentum? 
(inkl. ausgelagerter Gesellschaften)]]="ja","anzeigen",IF(OR(Tabelle3[[#This Row],[Teil eines Verbands?
(bspw. Schulverband)]]="ja",Tabelle3[[#This Row],[gemietet?]]="ja"),"anzeigen","nicht anzeigen")),"nicht anzeigen"),"")</f>
        <v>nicht anzeigen</v>
      </c>
      <c r="P24" s="26"/>
      <c r="Q24" s="41" t="str">
        <f>IF(Tabelle3[[#This Row],[OIB Version
Energieausweis ]]="vor 2015", "EAW zu alt - keine Berechnung möglich"," ")</f>
        <v xml:space="preserve"> </v>
      </c>
      <c r="R24" s="26"/>
      <c r="S24" s="40"/>
      <c r="T24" s="63" t="str">
        <f>IF(Tabelle3[[#This Row],[OIB Version
Energieausweis ]]=2015,25*(1+2.5/Tabelle3[[#This Row],[ lc]]),IF(Tabelle3[[#This Row],[OIB Version
Energieausweis ]]=2019,25*(1+2.5/Tabelle3[[#This Row],[ lc]]),IF(Tabelle3[[#This Row],[OIB Version
Energieausweis ]]=2023,21*(1+2.1/Tabelle3[[#This Row],[ lc]])," ")))</f>
        <v xml:space="preserve"> </v>
      </c>
      <c r="U24" s="64" t="str">
        <f>IF(Tabelle3[[#This Row],[OIB Version
Energieausweis ]]=2015,IF(AND(Tabelle3[[#This Row],[HWBRef,RK]]&lt;=T24,Tabelle3[[#This Row],[fGEE]]&lt;=1.05),"NEG","kein NEG"),IF(Tabelle3[[#This Row],[OIB Version
Energieausweis ]]=2019,IF(AND(Tabelle3[[#This Row],[HWBRef,RK]]&lt;=T24,Tabelle3[[#This Row],[fGEE]]&lt;=0.95),"NEG","kein NEG"),IF(Tabelle3[[#This Row],[OIB Version
Energieausweis ]]=2023,IF(AND(Tabelle3[[#This Row],[HWBRef,RK]]&lt;=T24,Tabelle3[[#This Row],[fGEE]]&lt;=0.95),"NEG","kein NEG")," ")))</f>
        <v xml:space="preserve"> </v>
      </c>
      <c r="V24" s="39" t="str">
        <f>IF(Tabelle3[[#This Row],[Berechnung NEG]]&lt;&gt;" ",IF(Tabelle3[[#This Row],[Berechnung NEG]]="NEG","ja","nein")," ")</f>
        <v xml:space="preserve"> </v>
      </c>
      <c r="W24" s="40"/>
      <c r="X24"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5" spans="1:24">
      <c r="A25" s="23">
        <f>IF(B25&lt;&gt;"", MAX(A$6:A24)+1, "")</f>
        <v>20</v>
      </c>
      <c r="B25" s="26" t="s">
        <v>65</v>
      </c>
      <c r="C25" s="34">
        <v>21</v>
      </c>
      <c r="D25" s="33">
        <f t="shared" si="0"/>
        <v>16.8</v>
      </c>
      <c r="E25" s="34"/>
      <c r="F25" s="23">
        <f>IFERROR(Tabelle3[[#This Row],[Jahres Verbrauch  - Wärme
'[kWh']]]/Tabelle3[[#This Row],[konditionierte Bruttogrundfläche
 '[m2']]],"k.A.")</f>
        <v>0</v>
      </c>
      <c r="G25" s="34"/>
      <c r="H25" s="23">
        <f>IFERROR(Tabelle3[[#This Row],[Jahres Verbrauch - Strom
'[kWh']]]/Tabelle3[[#This Row],[konditionierte Bruttogrundfläche
 '[m2']]],"k.A.")</f>
        <v>0</v>
      </c>
      <c r="I25" s="34"/>
      <c r="J25" s="34"/>
      <c r="K25" s="27" t="s">
        <v>29</v>
      </c>
      <c r="L25" s="39" t="s">
        <v>30</v>
      </c>
      <c r="M25" s="26" t="s">
        <v>31</v>
      </c>
      <c r="N25" s="40" t="str">
        <f>IF(Tabelle3[[#This Row],[im mehrheitlichen Eigentum? 
(inkl. ausgelagerter Gesellschaften)]]="ja","nein","")</f>
        <v>nein</v>
      </c>
      <c r="O25" s="26" t="str">
        <f>IF(D25&lt;&gt;"",IF(D25&gt;250,IF(Tabelle3[[#This Row],[im mehrheitlichen Eigentum? 
(inkl. ausgelagerter Gesellschaften)]]="ja","anzeigen",IF(OR(Tabelle3[[#This Row],[Teil eines Verbands?
(bspw. Schulverband)]]="ja",Tabelle3[[#This Row],[gemietet?]]="ja"),"anzeigen","nicht anzeigen")),"nicht anzeigen"),"")</f>
        <v>nicht anzeigen</v>
      </c>
      <c r="P25" s="26"/>
      <c r="Q25" s="41" t="str">
        <f>IF(Tabelle3[[#This Row],[OIB Version
Energieausweis ]]="vor 2015", "EAW zu alt - keine Berechnung möglich"," ")</f>
        <v xml:space="preserve"> </v>
      </c>
      <c r="R25" s="26"/>
      <c r="S25" s="40"/>
      <c r="T25" s="63" t="str">
        <f>IF(Tabelle3[[#This Row],[OIB Version
Energieausweis ]]=2015,25*(1+2.5/Tabelle3[[#This Row],[ lc]]),IF(Tabelle3[[#This Row],[OIB Version
Energieausweis ]]=2019,25*(1+2.5/Tabelle3[[#This Row],[ lc]]),IF(Tabelle3[[#This Row],[OIB Version
Energieausweis ]]=2023,21*(1+2.1/Tabelle3[[#This Row],[ lc]])," ")))</f>
        <v xml:space="preserve"> </v>
      </c>
      <c r="U25" s="64" t="str">
        <f>IF(Tabelle3[[#This Row],[OIB Version
Energieausweis ]]=2015,IF(AND(Tabelle3[[#This Row],[HWBRef,RK]]&lt;=T25,Tabelle3[[#This Row],[fGEE]]&lt;=1.05),"NEG","kein NEG"),IF(Tabelle3[[#This Row],[OIB Version
Energieausweis ]]=2019,IF(AND(Tabelle3[[#This Row],[HWBRef,RK]]&lt;=T25,Tabelle3[[#This Row],[fGEE]]&lt;=0.95),"NEG","kein NEG"),IF(Tabelle3[[#This Row],[OIB Version
Energieausweis ]]=2023,IF(AND(Tabelle3[[#This Row],[HWBRef,RK]]&lt;=T25,Tabelle3[[#This Row],[fGEE]]&lt;=0.95),"NEG","kein NEG")," ")))</f>
        <v xml:space="preserve"> </v>
      </c>
      <c r="V25" s="39" t="str">
        <f>IF(Tabelle3[[#This Row],[Berechnung NEG]]&lt;&gt;" ",IF(Tabelle3[[#This Row],[Berechnung NEG]]="NEG","ja","nein")," ")</f>
        <v xml:space="preserve"> </v>
      </c>
      <c r="W25" s="40"/>
      <c r="X25"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6" spans="1:24">
      <c r="A26" s="23">
        <f>IF(B26&lt;&gt;"", MAX(A$6:A25)+1, "")</f>
        <v>21</v>
      </c>
      <c r="B26" s="26" t="s">
        <v>66</v>
      </c>
      <c r="C26" s="34">
        <v>95</v>
      </c>
      <c r="D26" s="33">
        <f t="shared" si="0"/>
        <v>76</v>
      </c>
      <c r="E26" s="34"/>
      <c r="F26" s="23">
        <f>IFERROR(Tabelle3[[#This Row],[Jahres Verbrauch  - Wärme
'[kWh']]]/Tabelle3[[#This Row],[konditionierte Bruttogrundfläche
 '[m2']]],"k.A.")</f>
        <v>0</v>
      </c>
      <c r="G26" s="34"/>
      <c r="H26" s="23">
        <f>IFERROR(Tabelle3[[#This Row],[Jahres Verbrauch - Strom
'[kWh']]]/Tabelle3[[#This Row],[konditionierte Bruttogrundfläche
 '[m2']]],"k.A.")</f>
        <v>0</v>
      </c>
      <c r="I26" s="34"/>
      <c r="J26" s="34"/>
      <c r="K26" s="27" t="s">
        <v>29</v>
      </c>
      <c r="L26" s="39" t="s">
        <v>30</v>
      </c>
      <c r="M26" s="26" t="s">
        <v>31</v>
      </c>
      <c r="N26" s="40" t="str">
        <f>IF(Tabelle3[[#This Row],[im mehrheitlichen Eigentum? 
(inkl. ausgelagerter Gesellschaften)]]="ja","nein","")</f>
        <v>nein</v>
      </c>
      <c r="O26" s="26" t="str">
        <f>IF(D26&lt;&gt;"",IF(D26&gt;250,IF(Tabelle3[[#This Row],[im mehrheitlichen Eigentum? 
(inkl. ausgelagerter Gesellschaften)]]="ja","anzeigen",IF(OR(Tabelle3[[#This Row],[Teil eines Verbands?
(bspw. Schulverband)]]="ja",Tabelle3[[#This Row],[gemietet?]]="ja"),"anzeigen","nicht anzeigen")),"nicht anzeigen"),"")</f>
        <v>nicht anzeigen</v>
      </c>
      <c r="P26" s="26"/>
      <c r="Q26" s="41" t="str">
        <f>IF(Tabelle3[[#This Row],[OIB Version
Energieausweis ]]="vor 2015", "EAW zu alt - keine Berechnung möglich"," ")</f>
        <v xml:space="preserve"> </v>
      </c>
      <c r="R26" s="26"/>
      <c r="S26" s="40"/>
      <c r="T26" s="63" t="str">
        <f>IF(Tabelle3[[#This Row],[OIB Version
Energieausweis ]]=2015,25*(1+2.5/Tabelle3[[#This Row],[ lc]]),IF(Tabelle3[[#This Row],[OIB Version
Energieausweis ]]=2019,25*(1+2.5/Tabelle3[[#This Row],[ lc]]),IF(Tabelle3[[#This Row],[OIB Version
Energieausweis ]]=2023,21*(1+2.1/Tabelle3[[#This Row],[ lc]])," ")))</f>
        <v xml:space="preserve"> </v>
      </c>
      <c r="U26" s="64" t="str">
        <f>IF(Tabelle3[[#This Row],[OIB Version
Energieausweis ]]=2015,IF(AND(Tabelle3[[#This Row],[HWBRef,RK]]&lt;=T26,Tabelle3[[#This Row],[fGEE]]&lt;=1.05),"NEG","kein NEG"),IF(Tabelle3[[#This Row],[OIB Version
Energieausweis ]]=2019,IF(AND(Tabelle3[[#This Row],[HWBRef,RK]]&lt;=T26,Tabelle3[[#This Row],[fGEE]]&lt;=0.95),"NEG","kein NEG"),IF(Tabelle3[[#This Row],[OIB Version
Energieausweis ]]=2023,IF(AND(Tabelle3[[#This Row],[HWBRef,RK]]&lt;=T26,Tabelle3[[#This Row],[fGEE]]&lt;=0.95),"NEG","kein NEG")," ")))</f>
        <v xml:space="preserve"> </v>
      </c>
      <c r="V26" s="39" t="str">
        <f>IF(Tabelle3[[#This Row],[Berechnung NEG]]&lt;&gt;" ",IF(Tabelle3[[#This Row],[Berechnung NEG]]="NEG","ja","nein")," ")</f>
        <v xml:space="preserve"> </v>
      </c>
      <c r="W26" s="40"/>
      <c r="X26"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7" spans="1:24">
      <c r="A27" s="23">
        <f>IF(B27&lt;&gt;"", MAX(A$6:A26)+1, "")</f>
        <v>22</v>
      </c>
      <c r="B27" s="26" t="s">
        <v>67</v>
      </c>
      <c r="C27" s="34">
        <v>23</v>
      </c>
      <c r="D27" s="33">
        <f t="shared" si="0"/>
        <v>18.400000000000002</v>
      </c>
      <c r="E27" s="34"/>
      <c r="F27" s="23">
        <f>IFERROR(Tabelle3[[#This Row],[Jahres Verbrauch  - Wärme
'[kWh']]]/Tabelle3[[#This Row],[konditionierte Bruttogrundfläche
 '[m2']]],"k.A.")</f>
        <v>0</v>
      </c>
      <c r="G27" s="34"/>
      <c r="H27" s="23">
        <f>IFERROR(Tabelle3[[#This Row],[Jahres Verbrauch - Strom
'[kWh']]]/Tabelle3[[#This Row],[konditionierte Bruttogrundfläche
 '[m2']]],"k.A.")</f>
        <v>0</v>
      </c>
      <c r="I27" s="34"/>
      <c r="J27" s="34"/>
      <c r="K27" s="27" t="s">
        <v>29</v>
      </c>
      <c r="L27" s="39" t="s">
        <v>30</v>
      </c>
      <c r="M27" s="26" t="s">
        <v>31</v>
      </c>
      <c r="N27" s="40" t="str">
        <f>IF(Tabelle3[[#This Row],[im mehrheitlichen Eigentum? 
(inkl. ausgelagerter Gesellschaften)]]="ja","nein","")</f>
        <v>nein</v>
      </c>
      <c r="O27" s="26" t="str">
        <f>IF(D27&lt;&gt;"",IF(D27&gt;250,IF(Tabelle3[[#This Row],[im mehrheitlichen Eigentum? 
(inkl. ausgelagerter Gesellschaften)]]="ja","anzeigen",IF(OR(Tabelle3[[#This Row],[Teil eines Verbands?
(bspw. Schulverband)]]="ja",Tabelle3[[#This Row],[gemietet?]]="ja"),"anzeigen","nicht anzeigen")),"nicht anzeigen"),"")</f>
        <v>nicht anzeigen</v>
      </c>
      <c r="P27" s="26"/>
      <c r="Q27" s="41" t="str">
        <f>IF(Tabelle3[[#This Row],[OIB Version
Energieausweis ]]="vor 2015", "EAW zu alt - keine Berechnung möglich"," ")</f>
        <v xml:space="preserve"> </v>
      </c>
      <c r="R27" s="26"/>
      <c r="S27" s="40"/>
      <c r="T27" s="63" t="str">
        <f>IF(Tabelle3[[#This Row],[OIB Version
Energieausweis ]]=2015,25*(1+2.5/Tabelle3[[#This Row],[ lc]]),IF(Tabelle3[[#This Row],[OIB Version
Energieausweis ]]=2019,25*(1+2.5/Tabelle3[[#This Row],[ lc]]),IF(Tabelle3[[#This Row],[OIB Version
Energieausweis ]]=2023,21*(1+2.1/Tabelle3[[#This Row],[ lc]])," ")))</f>
        <v xml:space="preserve"> </v>
      </c>
      <c r="U27" s="64" t="str">
        <f>IF(Tabelle3[[#This Row],[OIB Version
Energieausweis ]]=2015,IF(AND(Tabelle3[[#This Row],[HWBRef,RK]]&lt;=T27,Tabelle3[[#This Row],[fGEE]]&lt;=1.05),"NEG","kein NEG"),IF(Tabelle3[[#This Row],[OIB Version
Energieausweis ]]=2019,IF(AND(Tabelle3[[#This Row],[HWBRef,RK]]&lt;=T27,Tabelle3[[#This Row],[fGEE]]&lt;=0.95),"NEG","kein NEG"),IF(Tabelle3[[#This Row],[OIB Version
Energieausweis ]]=2023,IF(AND(Tabelle3[[#This Row],[HWBRef,RK]]&lt;=T27,Tabelle3[[#This Row],[fGEE]]&lt;=0.95),"NEG","kein NEG")," ")))</f>
        <v xml:space="preserve"> </v>
      </c>
      <c r="V27" s="39" t="str">
        <f>IF(Tabelle3[[#This Row],[Berechnung NEG]]&lt;&gt;" ",IF(Tabelle3[[#This Row],[Berechnung NEG]]="NEG","ja","nein")," ")</f>
        <v xml:space="preserve"> </v>
      </c>
      <c r="W27" s="40"/>
      <c r="X27"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8" spans="1:24">
      <c r="A28" s="23">
        <f>IF(B28&lt;&gt;"", MAX(A$6:A27)+1, "")</f>
        <v>23</v>
      </c>
      <c r="B28" s="26" t="s">
        <v>68</v>
      </c>
      <c r="C28" s="34">
        <v>11</v>
      </c>
      <c r="D28" s="33">
        <f t="shared" si="0"/>
        <v>8.8000000000000007</v>
      </c>
      <c r="E28" s="34"/>
      <c r="F28" s="23">
        <f>IFERROR(Tabelle3[[#This Row],[Jahres Verbrauch  - Wärme
'[kWh']]]/Tabelle3[[#This Row],[konditionierte Bruttogrundfläche
 '[m2']]],"k.A.")</f>
        <v>0</v>
      </c>
      <c r="G28" s="34"/>
      <c r="H28" s="23">
        <f>IFERROR(Tabelle3[[#This Row],[Jahres Verbrauch - Strom
'[kWh']]]/Tabelle3[[#This Row],[konditionierte Bruttogrundfläche
 '[m2']]],"k.A.")</f>
        <v>0</v>
      </c>
      <c r="I28" s="34"/>
      <c r="J28" s="34"/>
      <c r="K28" s="27" t="s">
        <v>29</v>
      </c>
      <c r="L28" s="39" t="s">
        <v>30</v>
      </c>
      <c r="M28" s="26" t="s">
        <v>31</v>
      </c>
      <c r="N28" s="40" t="str">
        <f>IF(Tabelle3[[#This Row],[im mehrheitlichen Eigentum? 
(inkl. ausgelagerter Gesellschaften)]]="ja","nein","")</f>
        <v>nein</v>
      </c>
      <c r="O28" s="26" t="str">
        <f>IF(D28&lt;&gt;"",IF(D28&gt;250,IF(Tabelle3[[#This Row],[im mehrheitlichen Eigentum? 
(inkl. ausgelagerter Gesellschaften)]]="ja","anzeigen",IF(OR(Tabelle3[[#This Row],[Teil eines Verbands?
(bspw. Schulverband)]]="ja",Tabelle3[[#This Row],[gemietet?]]="ja"),"anzeigen","nicht anzeigen")),"nicht anzeigen"),"")</f>
        <v>nicht anzeigen</v>
      </c>
      <c r="P28" s="26"/>
      <c r="Q28" s="41" t="str">
        <f>IF(Tabelle3[[#This Row],[OIB Version
Energieausweis ]]="vor 2015", "EAW zu alt - keine Berechnung möglich"," ")</f>
        <v xml:space="preserve"> </v>
      </c>
      <c r="R28" s="26"/>
      <c r="S28" s="40"/>
      <c r="T28" s="63" t="str">
        <f>IF(Tabelle3[[#This Row],[OIB Version
Energieausweis ]]=2015,25*(1+2.5/Tabelle3[[#This Row],[ lc]]),IF(Tabelle3[[#This Row],[OIB Version
Energieausweis ]]=2019,25*(1+2.5/Tabelle3[[#This Row],[ lc]]),IF(Tabelle3[[#This Row],[OIB Version
Energieausweis ]]=2023,21*(1+2.1/Tabelle3[[#This Row],[ lc]])," ")))</f>
        <v xml:space="preserve"> </v>
      </c>
      <c r="U28" s="64" t="str">
        <f>IF(Tabelle3[[#This Row],[OIB Version
Energieausweis ]]=2015,IF(AND(Tabelle3[[#This Row],[HWBRef,RK]]&lt;=T28,Tabelle3[[#This Row],[fGEE]]&lt;=1.05),"NEG","kein NEG"),IF(Tabelle3[[#This Row],[OIB Version
Energieausweis ]]=2019,IF(AND(Tabelle3[[#This Row],[HWBRef,RK]]&lt;=T28,Tabelle3[[#This Row],[fGEE]]&lt;=0.95),"NEG","kein NEG"),IF(Tabelle3[[#This Row],[OIB Version
Energieausweis ]]=2023,IF(AND(Tabelle3[[#This Row],[HWBRef,RK]]&lt;=T28,Tabelle3[[#This Row],[fGEE]]&lt;=0.95),"NEG","kein NEG")," ")))</f>
        <v xml:space="preserve"> </v>
      </c>
      <c r="V28" s="39" t="str">
        <f>IF(Tabelle3[[#This Row],[Berechnung NEG]]&lt;&gt;" ",IF(Tabelle3[[#This Row],[Berechnung NEG]]="NEG","ja","nein")," ")</f>
        <v xml:space="preserve"> </v>
      </c>
      <c r="W28" s="40"/>
      <c r="X28"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9" spans="1:24">
      <c r="A29" s="23">
        <f>IF(B29&lt;&gt;"", MAX(A$6:A28)+1, "")</f>
        <v>24</v>
      </c>
      <c r="B29" s="26" t="s">
        <v>69</v>
      </c>
      <c r="C29" s="34">
        <v>18</v>
      </c>
      <c r="D29" s="33">
        <f t="shared" si="0"/>
        <v>14.4</v>
      </c>
      <c r="E29" s="34"/>
      <c r="F29" s="23">
        <f>IFERROR(Tabelle3[[#This Row],[Jahres Verbrauch  - Wärme
'[kWh']]]/Tabelle3[[#This Row],[konditionierte Bruttogrundfläche
 '[m2']]],"k.A.")</f>
        <v>0</v>
      </c>
      <c r="G29" s="34"/>
      <c r="H29" s="23">
        <f>IFERROR(Tabelle3[[#This Row],[Jahres Verbrauch - Strom
'[kWh']]]/Tabelle3[[#This Row],[konditionierte Bruttogrundfläche
 '[m2']]],"k.A.")</f>
        <v>0</v>
      </c>
      <c r="I29" s="34"/>
      <c r="J29" s="34"/>
      <c r="K29" s="27" t="s">
        <v>29</v>
      </c>
      <c r="L29" s="39" t="s">
        <v>30</v>
      </c>
      <c r="M29" s="26" t="s">
        <v>31</v>
      </c>
      <c r="N29" s="40" t="str">
        <f>IF(Tabelle3[[#This Row],[im mehrheitlichen Eigentum? 
(inkl. ausgelagerter Gesellschaften)]]="ja","nein","")</f>
        <v>nein</v>
      </c>
      <c r="O29" s="26" t="str">
        <f>IF(D29&lt;&gt;"",IF(D29&gt;250,IF(Tabelle3[[#This Row],[im mehrheitlichen Eigentum? 
(inkl. ausgelagerter Gesellschaften)]]="ja","anzeigen",IF(OR(Tabelle3[[#This Row],[Teil eines Verbands?
(bspw. Schulverband)]]="ja",Tabelle3[[#This Row],[gemietet?]]="ja"),"anzeigen","nicht anzeigen")),"nicht anzeigen"),"")</f>
        <v>nicht anzeigen</v>
      </c>
      <c r="P29" s="26"/>
      <c r="Q29" s="41" t="str">
        <f>IF(Tabelle3[[#This Row],[OIB Version
Energieausweis ]]="vor 2015", "EAW zu alt - keine Berechnung möglich"," ")</f>
        <v xml:space="preserve"> </v>
      </c>
      <c r="R29" s="26"/>
      <c r="S29" s="40"/>
      <c r="T29" s="63" t="str">
        <f>IF(Tabelle3[[#This Row],[OIB Version
Energieausweis ]]=2015,25*(1+2.5/Tabelle3[[#This Row],[ lc]]),IF(Tabelle3[[#This Row],[OIB Version
Energieausweis ]]=2019,25*(1+2.5/Tabelle3[[#This Row],[ lc]]),IF(Tabelle3[[#This Row],[OIB Version
Energieausweis ]]=2023,21*(1+2.1/Tabelle3[[#This Row],[ lc]])," ")))</f>
        <v xml:space="preserve"> </v>
      </c>
      <c r="U29" s="64" t="str">
        <f>IF(Tabelle3[[#This Row],[OIB Version
Energieausweis ]]=2015,IF(AND(Tabelle3[[#This Row],[HWBRef,RK]]&lt;=T29,Tabelle3[[#This Row],[fGEE]]&lt;=1.05),"NEG","kein NEG"),IF(Tabelle3[[#This Row],[OIB Version
Energieausweis ]]=2019,IF(AND(Tabelle3[[#This Row],[HWBRef,RK]]&lt;=T29,Tabelle3[[#This Row],[fGEE]]&lt;=0.95),"NEG","kein NEG"),IF(Tabelle3[[#This Row],[OIB Version
Energieausweis ]]=2023,IF(AND(Tabelle3[[#This Row],[HWBRef,RK]]&lt;=T29,Tabelle3[[#This Row],[fGEE]]&lt;=0.95),"NEG","kein NEG")," ")))</f>
        <v xml:space="preserve"> </v>
      </c>
      <c r="V29" s="39" t="str">
        <f>IF(Tabelle3[[#This Row],[Berechnung NEG]]&lt;&gt;" ",IF(Tabelle3[[#This Row],[Berechnung NEG]]="NEG","ja","nein")," ")</f>
        <v xml:space="preserve"> </v>
      </c>
      <c r="W29" s="40"/>
      <c r="X29"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0" spans="1:24">
      <c r="A30" s="23">
        <f>IF(B30&lt;&gt;"", MAX(A$6:A29)+1, "")</f>
        <v>25</v>
      </c>
      <c r="B30" s="26" t="s">
        <v>81</v>
      </c>
      <c r="C30" s="34">
        <v>535</v>
      </c>
      <c r="D30" s="33">
        <f t="shared" si="0"/>
        <v>428</v>
      </c>
      <c r="E30" s="34"/>
      <c r="F30" s="23">
        <f>IFERROR(Tabelle3[[#This Row],[Jahres Verbrauch  - Wärme
'[kWh']]]/Tabelle3[[#This Row],[konditionierte Bruttogrundfläche
 '[m2']]],"k.A.")</f>
        <v>0</v>
      </c>
      <c r="G30" s="34"/>
      <c r="H30" s="23">
        <f>IFERROR(Tabelle3[[#This Row],[Jahres Verbrauch - Strom
'[kWh']]]/Tabelle3[[#This Row],[konditionierte Bruttogrundfläche
 '[m2']]],"k.A.")</f>
        <v>0</v>
      </c>
      <c r="I30" s="34"/>
      <c r="J30" s="34"/>
      <c r="K30" s="27" t="s">
        <v>29</v>
      </c>
      <c r="L30" s="39" t="s">
        <v>30</v>
      </c>
      <c r="M30" s="26" t="s">
        <v>31</v>
      </c>
      <c r="N30" s="40" t="str">
        <f>IF(Tabelle3[[#This Row],[im mehrheitlichen Eigentum? 
(inkl. ausgelagerter Gesellschaften)]]="ja","nein","")</f>
        <v>nein</v>
      </c>
      <c r="O30" s="26" t="str">
        <f>IF(D30&lt;&gt;"",IF(D30&gt;250,IF(Tabelle3[[#This Row],[im mehrheitlichen Eigentum? 
(inkl. ausgelagerter Gesellschaften)]]="ja","anzeigen",IF(OR(Tabelle3[[#This Row],[Teil eines Verbands?
(bspw. Schulverband)]]="ja",Tabelle3[[#This Row],[gemietet?]]="ja"),"anzeigen","nicht anzeigen")),"nicht anzeigen"),"")</f>
        <v>anzeigen</v>
      </c>
      <c r="P30" s="26"/>
      <c r="Q30" s="41" t="str">
        <f>IF(Tabelle3[[#This Row],[OIB Version
Energieausweis ]]="vor 2015", "EAW zu alt - keine Berechnung möglich"," ")</f>
        <v xml:space="preserve"> </v>
      </c>
      <c r="R30" s="26"/>
      <c r="S30" s="40"/>
      <c r="T30" s="63" t="str">
        <f>IF(Tabelle3[[#This Row],[OIB Version
Energieausweis ]]=2015,25*(1+2.5/Tabelle3[[#This Row],[ lc]]),IF(Tabelle3[[#This Row],[OIB Version
Energieausweis ]]=2019,25*(1+2.5/Tabelle3[[#This Row],[ lc]]),IF(Tabelle3[[#This Row],[OIB Version
Energieausweis ]]=2023,21*(1+2.1/Tabelle3[[#This Row],[ lc]])," ")))</f>
        <v xml:space="preserve"> </v>
      </c>
      <c r="U30" s="64" t="str">
        <f>IF(Tabelle3[[#This Row],[OIB Version
Energieausweis ]]=2015,IF(AND(Tabelle3[[#This Row],[HWBRef,RK]]&lt;=T30,Tabelle3[[#This Row],[fGEE]]&lt;=1.05),"NEG","kein NEG"),IF(Tabelle3[[#This Row],[OIB Version
Energieausweis ]]=2019,IF(AND(Tabelle3[[#This Row],[HWBRef,RK]]&lt;=T30,Tabelle3[[#This Row],[fGEE]]&lt;=0.95),"NEG","kein NEG"),IF(Tabelle3[[#This Row],[OIB Version
Energieausweis ]]=2023,IF(AND(Tabelle3[[#This Row],[HWBRef,RK]]&lt;=T30,Tabelle3[[#This Row],[fGEE]]&lt;=0.95),"NEG","kein NEG")," ")))</f>
        <v xml:space="preserve"> </v>
      </c>
      <c r="V30" s="39" t="str">
        <f>IF(Tabelle3[[#This Row],[Berechnung NEG]]&lt;&gt;" ",IF(Tabelle3[[#This Row],[Berechnung NEG]]="NEG","ja","nein")," ")</f>
        <v xml:space="preserve"> </v>
      </c>
      <c r="W30" s="40"/>
      <c r="X30"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1" spans="1:24">
      <c r="A31" s="23">
        <f>IF(B31&lt;&gt;"", MAX(A$6:A30)+1, "")</f>
        <v>26</v>
      </c>
      <c r="B31" s="26" t="s">
        <v>70</v>
      </c>
      <c r="C31" s="34">
        <v>50</v>
      </c>
      <c r="D31" s="33">
        <f t="shared" si="0"/>
        <v>40</v>
      </c>
      <c r="E31" s="34"/>
      <c r="F31" s="23">
        <f>IFERROR(Tabelle3[[#This Row],[Jahres Verbrauch  - Wärme
'[kWh']]]/Tabelle3[[#This Row],[konditionierte Bruttogrundfläche
 '[m2']]],"k.A.")</f>
        <v>0</v>
      </c>
      <c r="G31" s="34"/>
      <c r="H31" s="23">
        <f>IFERROR(Tabelle3[[#This Row],[Jahres Verbrauch - Strom
'[kWh']]]/Tabelle3[[#This Row],[konditionierte Bruttogrundfläche
 '[m2']]],"k.A.")</f>
        <v>0</v>
      </c>
      <c r="I31" s="34"/>
      <c r="J31" s="34"/>
      <c r="K31" s="27" t="s">
        <v>29</v>
      </c>
      <c r="L31" s="39" t="s">
        <v>30</v>
      </c>
      <c r="M31" s="26" t="s">
        <v>31</v>
      </c>
      <c r="N31" s="40" t="str">
        <f>IF(Tabelle3[[#This Row],[im mehrheitlichen Eigentum? 
(inkl. ausgelagerter Gesellschaften)]]="ja","nein","")</f>
        <v>nein</v>
      </c>
      <c r="O31" s="26" t="str">
        <f>IF(D31&lt;&gt;"",IF(D31&gt;250,IF(Tabelle3[[#This Row],[im mehrheitlichen Eigentum? 
(inkl. ausgelagerter Gesellschaften)]]="ja","anzeigen",IF(OR(Tabelle3[[#This Row],[Teil eines Verbands?
(bspw. Schulverband)]]="ja",Tabelle3[[#This Row],[gemietet?]]="ja"),"anzeigen","nicht anzeigen")),"nicht anzeigen"),"")</f>
        <v>nicht anzeigen</v>
      </c>
      <c r="P31" s="26"/>
      <c r="Q31" s="41" t="str">
        <f>IF(Tabelle3[[#This Row],[OIB Version
Energieausweis ]]="vor 2015", "EAW zu alt - keine Berechnung möglich"," ")</f>
        <v xml:space="preserve"> </v>
      </c>
      <c r="R31" s="26"/>
      <c r="S31" s="40"/>
      <c r="T31" s="63" t="str">
        <f>IF(Tabelle3[[#This Row],[OIB Version
Energieausweis ]]=2015,25*(1+2.5/Tabelle3[[#This Row],[ lc]]),IF(Tabelle3[[#This Row],[OIB Version
Energieausweis ]]=2019,25*(1+2.5/Tabelle3[[#This Row],[ lc]]),IF(Tabelle3[[#This Row],[OIB Version
Energieausweis ]]=2023,21*(1+2.1/Tabelle3[[#This Row],[ lc]])," ")))</f>
        <v xml:space="preserve"> </v>
      </c>
      <c r="U31" s="64" t="str">
        <f>IF(Tabelle3[[#This Row],[OIB Version
Energieausweis ]]=2015,IF(AND(Tabelle3[[#This Row],[HWBRef,RK]]&lt;=T31,Tabelle3[[#This Row],[fGEE]]&lt;=1.05),"NEG","kein NEG"),IF(Tabelle3[[#This Row],[OIB Version
Energieausweis ]]=2019,IF(AND(Tabelle3[[#This Row],[HWBRef,RK]]&lt;=T31,Tabelle3[[#This Row],[fGEE]]&lt;=0.95),"NEG","kein NEG"),IF(Tabelle3[[#This Row],[OIB Version
Energieausweis ]]=2023,IF(AND(Tabelle3[[#This Row],[HWBRef,RK]]&lt;=T31,Tabelle3[[#This Row],[fGEE]]&lt;=0.95),"NEG","kein NEG")," ")))</f>
        <v xml:space="preserve"> </v>
      </c>
      <c r="V31" s="39" t="str">
        <f>IF(Tabelle3[[#This Row],[Berechnung NEG]]&lt;&gt;" ",IF(Tabelle3[[#This Row],[Berechnung NEG]]="NEG","ja","nein")," ")</f>
        <v xml:space="preserve"> </v>
      </c>
      <c r="W31" s="40"/>
      <c r="X31"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2" spans="1:24">
      <c r="A32" s="23">
        <f>IF(B32&lt;&gt;"", MAX(A$6:A31)+1, "")</f>
        <v>27</v>
      </c>
      <c r="B32" s="26" t="s">
        <v>71</v>
      </c>
      <c r="C32" s="34">
        <v>12</v>
      </c>
      <c r="D32" s="33">
        <f t="shared" si="0"/>
        <v>9.6000000000000014</v>
      </c>
      <c r="E32" s="34"/>
      <c r="F32" s="23">
        <f>IFERROR(Tabelle3[[#This Row],[Jahres Verbrauch  - Wärme
'[kWh']]]/Tabelle3[[#This Row],[konditionierte Bruttogrundfläche
 '[m2']]],"k.A.")</f>
        <v>0</v>
      </c>
      <c r="G32" s="34"/>
      <c r="H32" s="23">
        <f>IFERROR(Tabelle3[[#This Row],[Jahres Verbrauch - Strom
'[kWh']]]/Tabelle3[[#This Row],[konditionierte Bruttogrundfläche
 '[m2']]],"k.A.")</f>
        <v>0</v>
      </c>
      <c r="I32" s="34"/>
      <c r="J32" s="34"/>
      <c r="K32" s="27" t="s">
        <v>29</v>
      </c>
      <c r="L32" s="39" t="s">
        <v>30</v>
      </c>
      <c r="M32" s="26" t="s">
        <v>31</v>
      </c>
      <c r="N32" s="40" t="str">
        <f>IF(Tabelle3[[#This Row],[im mehrheitlichen Eigentum? 
(inkl. ausgelagerter Gesellschaften)]]="ja","nein","")</f>
        <v>nein</v>
      </c>
      <c r="O32" s="26" t="str">
        <f>IF(D32&lt;&gt;"",IF(D32&gt;250,IF(Tabelle3[[#This Row],[im mehrheitlichen Eigentum? 
(inkl. ausgelagerter Gesellschaften)]]="ja","anzeigen",IF(OR(Tabelle3[[#This Row],[Teil eines Verbands?
(bspw. Schulverband)]]="ja",Tabelle3[[#This Row],[gemietet?]]="ja"),"anzeigen","nicht anzeigen")),"nicht anzeigen"),"")</f>
        <v>nicht anzeigen</v>
      </c>
      <c r="P32" s="26"/>
      <c r="Q32" s="41" t="str">
        <f>IF(Tabelle3[[#This Row],[OIB Version
Energieausweis ]]="vor 2015", "EAW zu alt - keine Berechnung möglich"," ")</f>
        <v xml:space="preserve"> </v>
      </c>
      <c r="R32" s="26"/>
      <c r="S32" s="40"/>
      <c r="T32" s="63" t="str">
        <f>IF(Tabelle3[[#This Row],[OIB Version
Energieausweis ]]=2015,25*(1+2.5/Tabelle3[[#This Row],[ lc]]),IF(Tabelle3[[#This Row],[OIB Version
Energieausweis ]]=2019,25*(1+2.5/Tabelle3[[#This Row],[ lc]]),IF(Tabelle3[[#This Row],[OIB Version
Energieausweis ]]=2023,21*(1+2.1/Tabelle3[[#This Row],[ lc]])," ")))</f>
        <v xml:space="preserve"> </v>
      </c>
      <c r="U32" s="64" t="str">
        <f>IF(Tabelle3[[#This Row],[OIB Version
Energieausweis ]]=2015,IF(AND(Tabelle3[[#This Row],[HWBRef,RK]]&lt;=T32,Tabelle3[[#This Row],[fGEE]]&lt;=1.05),"NEG","kein NEG"),IF(Tabelle3[[#This Row],[OIB Version
Energieausweis ]]=2019,IF(AND(Tabelle3[[#This Row],[HWBRef,RK]]&lt;=T32,Tabelle3[[#This Row],[fGEE]]&lt;=0.95),"NEG","kein NEG"),IF(Tabelle3[[#This Row],[OIB Version
Energieausweis ]]=2023,IF(AND(Tabelle3[[#This Row],[HWBRef,RK]]&lt;=T32,Tabelle3[[#This Row],[fGEE]]&lt;=0.95),"NEG","kein NEG")," ")))</f>
        <v xml:space="preserve"> </v>
      </c>
      <c r="V32" s="39" t="str">
        <f>IF(Tabelle3[[#This Row],[Berechnung NEG]]&lt;&gt;" ",IF(Tabelle3[[#This Row],[Berechnung NEG]]="NEG","ja","nein")," ")</f>
        <v xml:space="preserve"> </v>
      </c>
      <c r="W32" s="40"/>
      <c r="X32"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3" spans="1:24">
      <c r="A33" s="23">
        <f>IF(B33&lt;&gt;"", MAX(A$6:A32)+1, "")</f>
        <v>28</v>
      </c>
      <c r="B33" s="26" t="s">
        <v>72</v>
      </c>
      <c r="C33" s="34">
        <v>11</v>
      </c>
      <c r="D33" s="33">
        <f t="shared" si="0"/>
        <v>8.8000000000000007</v>
      </c>
      <c r="E33" s="34"/>
      <c r="F33" s="23">
        <f>IFERROR(Tabelle3[[#This Row],[Jahres Verbrauch  - Wärme
'[kWh']]]/Tabelle3[[#This Row],[konditionierte Bruttogrundfläche
 '[m2']]],"k.A.")</f>
        <v>0</v>
      </c>
      <c r="G33" s="34"/>
      <c r="H33" s="23">
        <f>IFERROR(Tabelle3[[#This Row],[Jahres Verbrauch - Strom
'[kWh']]]/Tabelle3[[#This Row],[konditionierte Bruttogrundfläche
 '[m2']]],"k.A.")</f>
        <v>0</v>
      </c>
      <c r="I33" s="34"/>
      <c r="J33" s="34"/>
      <c r="K33" s="27" t="s">
        <v>29</v>
      </c>
      <c r="L33" s="39" t="s">
        <v>30</v>
      </c>
      <c r="M33" s="26" t="s">
        <v>31</v>
      </c>
      <c r="N33" s="40" t="str">
        <f>IF(Tabelle3[[#This Row],[im mehrheitlichen Eigentum? 
(inkl. ausgelagerter Gesellschaften)]]="ja","nein","")</f>
        <v>nein</v>
      </c>
      <c r="O33" s="26" t="str">
        <f>IF(D33&lt;&gt;"",IF(D33&gt;250,IF(Tabelle3[[#This Row],[im mehrheitlichen Eigentum? 
(inkl. ausgelagerter Gesellschaften)]]="ja","anzeigen",IF(OR(Tabelle3[[#This Row],[Teil eines Verbands?
(bspw. Schulverband)]]="ja",Tabelle3[[#This Row],[gemietet?]]="ja"),"anzeigen","nicht anzeigen")),"nicht anzeigen"),"")</f>
        <v>nicht anzeigen</v>
      </c>
      <c r="P33" s="26"/>
      <c r="Q33" s="41" t="str">
        <f>IF(Tabelle3[[#This Row],[OIB Version
Energieausweis ]]="vor 2015", "EAW zu alt - keine Berechnung möglich"," ")</f>
        <v xml:space="preserve"> </v>
      </c>
      <c r="R33" s="26"/>
      <c r="S33" s="40"/>
      <c r="T33" s="63" t="str">
        <f>IF(Tabelle3[[#This Row],[OIB Version
Energieausweis ]]=2015,25*(1+2.5/Tabelle3[[#This Row],[ lc]]),IF(Tabelle3[[#This Row],[OIB Version
Energieausweis ]]=2019,25*(1+2.5/Tabelle3[[#This Row],[ lc]]),IF(Tabelle3[[#This Row],[OIB Version
Energieausweis ]]=2023,21*(1+2.1/Tabelle3[[#This Row],[ lc]])," ")))</f>
        <v xml:space="preserve"> </v>
      </c>
      <c r="U33" s="64" t="str">
        <f>IF(Tabelle3[[#This Row],[OIB Version
Energieausweis ]]=2015,IF(AND(Tabelle3[[#This Row],[HWBRef,RK]]&lt;=T33,Tabelle3[[#This Row],[fGEE]]&lt;=1.05),"NEG","kein NEG"),IF(Tabelle3[[#This Row],[OIB Version
Energieausweis ]]=2019,IF(AND(Tabelle3[[#This Row],[HWBRef,RK]]&lt;=T33,Tabelle3[[#This Row],[fGEE]]&lt;=0.95),"NEG","kein NEG"),IF(Tabelle3[[#This Row],[OIB Version
Energieausweis ]]=2023,IF(AND(Tabelle3[[#This Row],[HWBRef,RK]]&lt;=T33,Tabelle3[[#This Row],[fGEE]]&lt;=0.95),"NEG","kein NEG")," ")))</f>
        <v xml:space="preserve"> </v>
      </c>
      <c r="V33" s="39" t="str">
        <f>IF(Tabelle3[[#This Row],[Berechnung NEG]]&lt;&gt;" ",IF(Tabelle3[[#This Row],[Berechnung NEG]]="NEG","ja","nein")," ")</f>
        <v xml:space="preserve"> </v>
      </c>
      <c r="W33" s="40"/>
      <c r="X33"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4" spans="1:24">
      <c r="A34" s="23">
        <f>IF(B34&lt;&gt;"", MAX(A$6:A33)+1, "")</f>
        <v>29</v>
      </c>
      <c r="B34" s="26" t="s">
        <v>73</v>
      </c>
      <c r="C34" s="34">
        <v>8</v>
      </c>
      <c r="D34" s="33">
        <f t="shared" si="0"/>
        <v>6.4</v>
      </c>
      <c r="E34" s="34"/>
      <c r="F34" s="23">
        <f>IFERROR(Tabelle3[[#This Row],[Jahres Verbrauch  - Wärme
'[kWh']]]/Tabelle3[[#This Row],[konditionierte Bruttogrundfläche
 '[m2']]],"k.A.")</f>
        <v>0</v>
      </c>
      <c r="G34" s="34"/>
      <c r="H34" s="23">
        <f>IFERROR(Tabelle3[[#This Row],[Jahres Verbrauch - Strom
'[kWh']]]/Tabelle3[[#This Row],[konditionierte Bruttogrundfläche
 '[m2']]],"k.A.")</f>
        <v>0</v>
      </c>
      <c r="I34" s="34"/>
      <c r="J34" s="34"/>
      <c r="K34" s="27" t="s">
        <v>29</v>
      </c>
      <c r="L34" s="39" t="s">
        <v>30</v>
      </c>
      <c r="M34" s="26" t="s">
        <v>31</v>
      </c>
      <c r="N34" s="40" t="str">
        <f>IF(Tabelle3[[#This Row],[im mehrheitlichen Eigentum? 
(inkl. ausgelagerter Gesellschaften)]]="ja","nein","")</f>
        <v>nein</v>
      </c>
      <c r="O34" s="26" t="str">
        <f>IF(D34&lt;&gt;"",IF(D34&gt;250,IF(Tabelle3[[#This Row],[im mehrheitlichen Eigentum? 
(inkl. ausgelagerter Gesellschaften)]]="ja","anzeigen",IF(OR(Tabelle3[[#This Row],[Teil eines Verbands?
(bspw. Schulverband)]]="ja",Tabelle3[[#This Row],[gemietet?]]="ja"),"anzeigen","nicht anzeigen")),"nicht anzeigen"),"")</f>
        <v>nicht anzeigen</v>
      </c>
      <c r="P34" s="26"/>
      <c r="Q34" s="41" t="str">
        <f>IF(Tabelle3[[#This Row],[OIB Version
Energieausweis ]]="vor 2015", "EAW zu alt - keine Berechnung möglich"," ")</f>
        <v xml:space="preserve"> </v>
      </c>
      <c r="R34" s="26"/>
      <c r="S34" s="40"/>
      <c r="T34" s="63" t="str">
        <f>IF(Tabelle3[[#This Row],[OIB Version
Energieausweis ]]=2015,25*(1+2.5/Tabelle3[[#This Row],[ lc]]),IF(Tabelle3[[#This Row],[OIB Version
Energieausweis ]]=2019,25*(1+2.5/Tabelle3[[#This Row],[ lc]]),IF(Tabelle3[[#This Row],[OIB Version
Energieausweis ]]=2023,21*(1+2.1/Tabelle3[[#This Row],[ lc]])," ")))</f>
        <v xml:space="preserve"> </v>
      </c>
      <c r="U34" s="64" t="str">
        <f>IF(Tabelle3[[#This Row],[OIB Version
Energieausweis ]]=2015,IF(AND(Tabelle3[[#This Row],[HWBRef,RK]]&lt;=T34,Tabelle3[[#This Row],[fGEE]]&lt;=1.05),"NEG","kein NEG"),IF(Tabelle3[[#This Row],[OIB Version
Energieausweis ]]=2019,IF(AND(Tabelle3[[#This Row],[HWBRef,RK]]&lt;=T34,Tabelle3[[#This Row],[fGEE]]&lt;=0.95),"NEG","kein NEG"),IF(Tabelle3[[#This Row],[OIB Version
Energieausweis ]]=2023,IF(AND(Tabelle3[[#This Row],[HWBRef,RK]]&lt;=T34,Tabelle3[[#This Row],[fGEE]]&lt;=0.95),"NEG","kein NEG")," ")))</f>
        <v xml:space="preserve"> </v>
      </c>
      <c r="V34" s="39" t="str">
        <f>IF(Tabelle3[[#This Row],[Berechnung NEG]]&lt;&gt;" ",IF(Tabelle3[[#This Row],[Berechnung NEG]]="NEG","ja","nein")," ")</f>
        <v xml:space="preserve"> </v>
      </c>
      <c r="W34" s="40"/>
      <c r="X34"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5" spans="1:24" ht="15" thickBot="1">
      <c r="A35" s="23">
        <f>IF(B35&lt;&gt;"", MAX(A$6:A34)+1, "")</f>
        <v>30</v>
      </c>
      <c r="B35" s="26" t="s">
        <v>74</v>
      </c>
      <c r="C35" s="34">
        <v>11</v>
      </c>
      <c r="D35" s="33">
        <f t="shared" si="0"/>
        <v>8.8000000000000007</v>
      </c>
      <c r="E35" s="34"/>
      <c r="F35" s="23">
        <f>IFERROR(Tabelle3[[#This Row],[Jahres Verbrauch  - Wärme
'[kWh']]]/Tabelle3[[#This Row],[konditionierte Bruttogrundfläche
 '[m2']]],"k.A.")</f>
        <v>0</v>
      </c>
      <c r="G35" s="34"/>
      <c r="H35" s="23">
        <f>IFERROR(Tabelle3[[#This Row],[Jahres Verbrauch - Strom
'[kWh']]]/Tabelle3[[#This Row],[konditionierte Bruttogrundfläche
 '[m2']]],"k.A.")</f>
        <v>0</v>
      </c>
      <c r="I35" s="34"/>
      <c r="J35" s="34"/>
      <c r="K35" s="27" t="s">
        <v>29</v>
      </c>
      <c r="L35" s="39" t="s">
        <v>30</v>
      </c>
      <c r="M35" s="26" t="s">
        <v>31</v>
      </c>
      <c r="N35" s="40" t="str">
        <f>IF(Tabelle3[[#This Row],[im mehrheitlichen Eigentum? 
(inkl. ausgelagerter Gesellschaften)]]="ja","nein","")</f>
        <v>nein</v>
      </c>
      <c r="O35" s="26" t="str">
        <f>IF(D35&lt;&gt;"",IF(D35&gt;250,IF(Tabelle3[[#This Row],[im mehrheitlichen Eigentum? 
(inkl. ausgelagerter Gesellschaften)]]="ja","anzeigen",IF(OR(Tabelle3[[#This Row],[Teil eines Verbands?
(bspw. Schulverband)]]="ja",Tabelle3[[#This Row],[gemietet?]]="ja"),"anzeigen","nicht anzeigen")),"nicht anzeigen"),"")</f>
        <v>nicht anzeigen</v>
      </c>
      <c r="P35" s="26"/>
      <c r="Q35" s="41" t="str">
        <f>IF(Tabelle3[[#This Row],[OIB Version
Energieausweis ]]="vor 2015", "EAW zu alt - keine Berechnung möglich"," ")</f>
        <v xml:space="preserve"> </v>
      </c>
      <c r="R35" s="26"/>
      <c r="S35" s="40"/>
      <c r="T35" s="63" t="str">
        <f>IF(Tabelle3[[#This Row],[OIB Version
Energieausweis ]]=2015,25*(1+2.5/Tabelle3[[#This Row],[ lc]]),IF(Tabelle3[[#This Row],[OIB Version
Energieausweis ]]=2019,25*(1+2.5/Tabelle3[[#This Row],[ lc]]),IF(Tabelle3[[#This Row],[OIB Version
Energieausweis ]]=2023,21*(1+2.1/Tabelle3[[#This Row],[ lc]])," ")))</f>
        <v xml:space="preserve"> </v>
      </c>
      <c r="U35" s="64" t="str">
        <f>IF(Tabelle3[[#This Row],[OIB Version
Energieausweis ]]=2015,IF(AND(Tabelle3[[#This Row],[HWBRef,RK]]&lt;=T35,Tabelle3[[#This Row],[fGEE]]&lt;=1.05),"NEG","kein NEG"),IF(Tabelle3[[#This Row],[OIB Version
Energieausweis ]]=2019,IF(AND(Tabelle3[[#This Row],[HWBRef,RK]]&lt;=T35,Tabelle3[[#This Row],[fGEE]]&lt;=0.95),"NEG","kein NEG"),IF(Tabelle3[[#This Row],[OIB Version
Energieausweis ]]=2023,IF(AND(Tabelle3[[#This Row],[HWBRef,RK]]&lt;=T35,Tabelle3[[#This Row],[fGEE]]&lt;=0.95),"NEG","kein NEG")," ")))</f>
        <v xml:space="preserve"> </v>
      </c>
      <c r="V35" s="39" t="str">
        <f>IF(Tabelle3[[#This Row],[Berechnung NEG]]&lt;&gt;" ",IF(Tabelle3[[#This Row],[Berechnung NEG]]="NEG","ja","nein")," ")</f>
        <v xml:space="preserve"> </v>
      </c>
      <c r="W35" s="40"/>
      <c r="X35" s="42"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6" spans="1:24">
      <c r="A36" s="23" t="str">
        <f>IF(B36&lt;&gt;"", MAX(A$6:A35)+1, "")</f>
        <v/>
      </c>
      <c r="D36" s="33" t="str">
        <f t="shared" si="0"/>
        <v/>
      </c>
      <c r="F36" s="23" t="str">
        <f>IFERROR(Tabelle3[[#This Row],[Jahres Verbrauch  - Wärme
'[kWh']]]/Tabelle3[[#This Row],[konditionierte Bruttogrundfläche
 '[m2']]],"k.A.")</f>
        <v>k.A.</v>
      </c>
      <c r="H36" s="23" t="str">
        <f>IFERROR(Tabelle3[[#This Row],[Jahres Verbrauch - Strom
'[kWh']]]/Tabelle3[[#This Row],[konditionierte Bruttogrundfläche
 '[m2']]],"k.A.")</f>
        <v>k.A.</v>
      </c>
      <c r="K36" s="27" t="s">
        <v>29</v>
      </c>
      <c r="L36" s="39" t="s">
        <v>30</v>
      </c>
      <c r="M36" s="26" t="s">
        <v>31</v>
      </c>
      <c r="N36" s="40" t="str">
        <f>IF(Tabelle3[[#This Row],[im mehrheitlichen Eigentum? 
(inkl. ausgelagerter Gesellschaften)]]="ja","nein","")</f>
        <v>nein</v>
      </c>
      <c r="O36" s="27" t="str">
        <f>IF(D36&lt;&gt;"",IF(D36&gt;250,IF(Tabelle3[[#This Row],[im mehrheitlichen Eigentum? 
(inkl. ausgelagerter Gesellschaften)]]="ja","anzeigen",IF(OR(Tabelle3[[#This Row],[Teil eines Verbands?
(bspw. Schulverband)]]="ja",Tabelle3[[#This Row],[gemietet?]]="ja"),"anzeigen","nicht anzeigen")),"nicht anzeigen"),"")</f>
        <v/>
      </c>
      <c r="Q36" s="41" t="str">
        <f>IF(Tabelle3[[#This Row],[OIB Version
Energieausweis ]]="vor 2015", "EAW zu alt - keine Berechnung möglich"," ")</f>
        <v xml:space="preserve"> </v>
      </c>
      <c r="S36" s="43"/>
      <c r="T36" s="63" t="str">
        <f>IF(Tabelle3[[#This Row],[OIB Version
Energieausweis ]]=2015,25*(1+2.5/Tabelle3[[#This Row],[ lc]]),IF(Tabelle3[[#This Row],[OIB Version
Energieausweis ]]=2019,25*(1+2.5/Tabelle3[[#This Row],[ lc]]),IF(Tabelle3[[#This Row],[OIB Version
Energieausweis ]]=2023,21*(1+2.1/Tabelle3[[#This Row],[ lc]])," ")))</f>
        <v xml:space="preserve"> </v>
      </c>
      <c r="U36" s="64" t="str">
        <f>IF(Tabelle3[[#This Row],[OIB Version
Energieausweis ]]=2015,IF(AND(Tabelle3[[#This Row],[HWBRef,RK]]&lt;=T36,Tabelle3[[#This Row],[fGEE]]&lt;=1.05),"NEG","kein NEG"),IF(Tabelle3[[#This Row],[OIB Version
Energieausweis ]]=2019,IF(AND(Tabelle3[[#This Row],[HWBRef,RK]]&lt;=T36,Tabelle3[[#This Row],[fGEE]]&lt;=0.95),"NEG","kein NEG"),IF(Tabelle3[[#This Row],[OIB Version
Energieausweis ]]=2023,IF(AND(Tabelle3[[#This Row],[HWBRef,RK]]&lt;=T36,Tabelle3[[#This Row],[fGEE]]&lt;=0.95),"NEG","kein NEG")," ")))</f>
        <v xml:space="preserve"> </v>
      </c>
      <c r="V36" s="44" t="str">
        <f>IF(Tabelle3[[#This Row],[Berechnung NEG]]&lt;&gt;" ",IF(Tabelle3[[#This Row],[Berechnung NEG]]="NEG","ja","nein")," ")</f>
        <v xml:space="preserve"> </v>
      </c>
      <c r="W36" s="43"/>
      <c r="X36"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7" spans="1:24">
      <c r="A37" s="23" t="str">
        <f>IF(B37&lt;&gt;"", MAX(A$6:A36)+1, "")</f>
        <v/>
      </c>
      <c r="D37" s="33" t="str">
        <f t="shared" si="0"/>
        <v/>
      </c>
      <c r="F37" s="23" t="str">
        <f>IFERROR(Tabelle3[[#This Row],[Jahres Verbrauch  - Wärme
'[kWh']]]/Tabelle3[[#This Row],[konditionierte Bruttogrundfläche
 '[m2']]],"k.A.")</f>
        <v>k.A.</v>
      </c>
      <c r="H37" s="23" t="str">
        <f>IFERROR(Tabelle3[[#This Row],[Jahres Verbrauch - Strom
'[kWh']]]/Tabelle3[[#This Row],[konditionierte Bruttogrundfläche
 '[m2']]],"k.A.")</f>
        <v>k.A.</v>
      </c>
      <c r="K37" s="27" t="s">
        <v>29</v>
      </c>
      <c r="L37" s="39" t="s">
        <v>30</v>
      </c>
      <c r="M37" s="26" t="s">
        <v>31</v>
      </c>
      <c r="N37" s="40" t="str">
        <f>IF(Tabelle3[[#This Row],[im mehrheitlichen Eigentum? 
(inkl. ausgelagerter Gesellschaften)]]="ja","nein","")</f>
        <v>nein</v>
      </c>
      <c r="O37" s="27" t="str">
        <f>IF(D37&lt;&gt;"",IF(D37&gt;250,IF(Tabelle3[[#This Row],[im mehrheitlichen Eigentum? 
(inkl. ausgelagerter Gesellschaften)]]="ja","anzeigen",IF(OR(Tabelle3[[#This Row],[Teil eines Verbands?
(bspw. Schulverband)]]="ja",Tabelle3[[#This Row],[gemietet?]]="ja"),"anzeigen","nicht anzeigen")),"nicht anzeigen"),"")</f>
        <v/>
      </c>
      <c r="Q37" s="41" t="str">
        <f>IF(Tabelle3[[#This Row],[OIB Version
Energieausweis ]]="vor 2015", "EAW zu alt - keine Berechnung möglich"," ")</f>
        <v xml:space="preserve"> </v>
      </c>
      <c r="S37" s="43"/>
      <c r="T37" s="63" t="str">
        <f>IF(Tabelle3[[#This Row],[OIB Version
Energieausweis ]]=2015,25*(1+2.5/Tabelle3[[#This Row],[ lc]]),IF(Tabelle3[[#This Row],[OIB Version
Energieausweis ]]=2019,25*(1+2.5/Tabelle3[[#This Row],[ lc]]),IF(Tabelle3[[#This Row],[OIB Version
Energieausweis ]]=2023,21*(1+2.1/Tabelle3[[#This Row],[ lc]])," ")))</f>
        <v xml:space="preserve"> </v>
      </c>
      <c r="U37" s="64" t="str">
        <f>IF(Tabelle3[[#This Row],[OIB Version
Energieausweis ]]=2015,IF(AND(Tabelle3[[#This Row],[HWBRef,RK]]&lt;=T37,Tabelle3[[#This Row],[fGEE]]&lt;=1.05),"NEG","kein NEG"),IF(Tabelle3[[#This Row],[OIB Version
Energieausweis ]]=2019,IF(AND(Tabelle3[[#This Row],[HWBRef,RK]]&lt;=T37,Tabelle3[[#This Row],[fGEE]]&lt;=0.95),"NEG","kein NEG"),IF(Tabelle3[[#This Row],[OIB Version
Energieausweis ]]=2023,IF(AND(Tabelle3[[#This Row],[HWBRef,RK]]&lt;=T37,Tabelle3[[#This Row],[fGEE]]&lt;=0.95),"NEG","kein NEG")," ")))</f>
        <v xml:space="preserve"> </v>
      </c>
      <c r="V37" s="44" t="str">
        <f>IF(Tabelle3[[#This Row],[Berechnung NEG]]&lt;&gt;" ",IF(Tabelle3[[#This Row],[Berechnung NEG]]="NEG","ja","nein")," ")</f>
        <v xml:space="preserve"> </v>
      </c>
      <c r="W37" s="43"/>
      <c r="X37"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8" spans="1:24">
      <c r="A38" s="23" t="str">
        <f>IF(B38&lt;&gt;"", MAX(A$6:A37)+1, "")</f>
        <v/>
      </c>
      <c r="D38" s="33" t="str">
        <f t="shared" si="0"/>
        <v/>
      </c>
      <c r="F38" s="23" t="str">
        <f>IFERROR(Tabelle3[[#This Row],[Jahres Verbrauch  - Wärme
'[kWh']]]/Tabelle3[[#This Row],[konditionierte Bruttogrundfläche
 '[m2']]],"k.A.")</f>
        <v>k.A.</v>
      </c>
      <c r="H38" s="23" t="str">
        <f>IFERROR(Tabelle3[[#This Row],[Jahres Verbrauch - Strom
'[kWh']]]/Tabelle3[[#This Row],[konditionierte Bruttogrundfläche
 '[m2']]],"k.A.")</f>
        <v>k.A.</v>
      </c>
      <c r="K38" s="27" t="s">
        <v>29</v>
      </c>
      <c r="L38" s="39" t="s">
        <v>30</v>
      </c>
      <c r="M38" s="26" t="s">
        <v>31</v>
      </c>
      <c r="N38" s="40" t="str">
        <f>IF(Tabelle3[[#This Row],[im mehrheitlichen Eigentum? 
(inkl. ausgelagerter Gesellschaften)]]="ja","nein","")</f>
        <v>nein</v>
      </c>
      <c r="O38" s="27" t="str">
        <f>IF(D38&lt;&gt;"",IF(D38&gt;250,IF(Tabelle3[[#This Row],[im mehrheitlichen Eigentum? 
(inkl. ausgelagerter Gesellschaften)]]="ja","anzeigen",IF(OR(Tabelle3[[#This Row],[Teil eines Verbands?
(bspw. Schulverband)]]="ja",Tabelle3[[#This Row],[gemietet?]]="ja"),"anzeigen","nicht anzeigen")),"nicht anzeigen"),"")</f>
        <v/>
      </c>
      <c r="Q38" s="41" t="str">
        <f>IF(Tabelle3[[#This Row],[OIB Version
Energieausweis ]]="vor 2015", "EAW zu alt - keine Berechnung möglich"," ")</f>
        <v xml:space="preserve"> </v>
      </c>
      <c r="S38" s="43"/>
      <c r="T38" s="63" t="str">
        <f>IF(Tabelle3[[#This Row],[OIB Version
Energieausweis ]]=2015,25*(1+2.5/Tabelle3[[#This Row],[ lc]]),IF(Tabelle3[[#This Row],[OIB Version
Energieausweis ]]=2019,25*(1+2.5/Tabelle3[[#This Row],[ lc]]),IF(Tabelle3[[#This Row],[OIB Version
Energieausweis ]]=2023,21*(1+2.1/Tabelle3[[#This Row],[ lc]])," ")))</f>
        <v xml:space="preserve"> </v>
      </c>
      <c r="U38" s="64" t="str">
        <f>IF(Tabelle3[[#This Row],[OIB Version
Energieausweis ]]=2015,IF(AND(Tabelle3[[#This Row],[HWBRef,RK]]&lt;=T38,Tabelle3[[#This Row],[fGEE]]&lt;=1.05),"NEG","kein NEG"),IF(Tabelle3[[#This Row],[OIB Version
Energieausweis ]]=2019,IF(AND(Tabelle3[[#This Row],[HWBRef,RK]]&lt;=T38,Tabelle3[[#This Row],[fGEE]]&lt;=0.95),"NEG","kein NEG"),IF(Tabelle3[[#This Row],[OIB Version
Energieausweis ]]=2023,IF(AND(Tabelle3[[#This Row],[HWBRef,RK]]&lt;=T38,Tabelle3[[#This Row],[fGEE]]&lt;=0.95),"NEG","kein NEG")," ")))</f>
        <v xml:space="preserve"> </v>
      </c>
      <c r="V38" s="44" t="str">
        <f>IF(Tabelle3[[#This Row],[Berechnung NEG]]&lt;&gt;" ",IF(Tabelle3[[#This Row],[Berechnung NEG]]="NEG","ja","nein")," ")</f>
        <v xml:space="preserve"> </v>
      </c>
      <c r="W38" s="43"/>
      <c r="X38" s="40"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9" spans="1:24" ht="15" thickBot="1">
      <c r="C39" s="34">
        <f>SUBTOTAL(109,Tabelle3[konditionierte Bruttogrundfläche
 '[m2']])</f>
        <v>8938</v>
      </c>
      <c r="D39" s="34">
        <f>SUBTOTAL(109,Tabelle3[konditionierte
Nutzfläche '[m2']])</f>
        <v>7150.4000000000015</v>
      </c>
      <c r="E39" s="34">
        <f>SUBTOTAL(109,Tabelle3[Jahres Verbrauch  - Wärme
'[kWh']])</f>
        <v>191306</v>
      </c>
      <c r="F39" s="34"/>
      <c r="G39" s="34">
        <f>SUBTOTAL(109,Tabelle3[Jahres Verbrauch - Strom
'[kWh']])</f>
        <v>38551</v>
      </c>
      <c r="H39" s="34"/>
      <c r="I39" s="34">
        <f>SUBTOTAL(109,Tabelle3[Jahres Verbrauch - Kälte '[kWh']])</f>
        <v>0</v>
      </c>
      <c r="J39" s="34">
        <f>SUM(Tabelle3[Jahres Verbrauch - Warmwasser '[kWh']])</f>
        <v>0</v>
      </c>
      <c r="L39" s="45"/>
      <c r="M39" s="46"/>
      <c r="N39" s="42"/>
      <c r="O39" s="26"/>
      <c r="P39" s="26"/>
      <c r="Q39" s="47"/>
      <c r="R39" s="46"/>
      <c r="S39" s="42"/>
      <c r="T39" s="26"/>
      <c r="U39" s="26"/>
      <c r="V39" s="45"/>
      <c r="W39" s="42"/>
      <c r="X39" s="26"/>
    </row>
  </sheetData>
  <sheetProtection algorithmName="SHA-512" hashValue="WuM89rvi16fP0JsYI0m0T0mNa7ppK5ad94qcjfnHJOnWQrwAkK1jVmCXg603ggelgmxjNkkZRFiFr8f0czTUdQ==" saltValue="OLTEFcawbkEEpZ0vq+oW2Q==" spinCount="100000" sheet="1" insertRows="0" insertHyperlinks="0" sort="0" autoFilter="0"/>
  <mergeCells count="7">
    <mergeCell ref="V4:W4"/>
    <mergeCell ref="A2:B2"/>
    <mergeCell ref="A1:B1"/>
    <mergeCell ref="L4:N4"/>
    <mergeCell ref="L3:N3"/>
    <mergeCell ref="Q4:S4"/>
    <mergeCell ref="Q3:W3"/>
  </mergeCells>
  <conditionalFormatting sqref="A6:A38">
    <cfRule type="expression" dxfId="54" priority="2">
      <formula>$O6="nicht anzeigen"</formula>
    </cfRule>
  </conditionalFormatting>
  <conditionalFormatting sqref="B6:W38">
    <cfRule type="expression" dxfId="53" priority="3">
      <formula>$O6="nicht anzeigen"</formula>
    </cfRule>
  </conditionalFormatting>
  <conditionalFormatting sqref="L6:N38">
    <cfRule type="expression" dxfId="52" priority="7">
      <formula>$C6=""</formula>
    </cfRule>
  </conditionalFormatting>
  <conditionalFormatting sqref="Q6:S38">
    <cfRule type="expression" dxfId="51" priority="1">
      <formula>$P6="vor 2015"</formula>
    </cfRule>
  </conditionalFormatting>
  <pageMargins left="0.7" right="0.7" top="0.78740157499999996" bottom="0.78740157499999996" header="0.3" footer="0.3"/>
  <pageSetup paperSize="9" scale="51"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Tabelle2!$B$1:$B$2</xm:f>
          </x14:formula1>
          <xm:sqref>L6:N38</xm:sqref>
        </x14:dataValidation>
        <x14:dataValidation type="list" allowBlank="1" showInputMessage="1" showErrorMessage="1">
          <x14:formula1>
            <xm:f>Tabelle2!$E$1:$E$3</xm:f>
          </x14:formula1>
          <xm:sqref>W6:W38</xm:sqref>
        </x14:dataValidation>
        <x14:dataValidation type="list" allowBlank="1" showInputMessage="1" showErrorMessage="1">
          <x14:formula1>
            <xm:f>Tabelle2!$C$1:$C$4</xm:f>
          </x14:formula1>
          <xm:sqref>P6:P38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0"/>
  <sheetViews>
    <sheetView showGridLines="0" zoomScaleNormal="100" workbookViewId="0">
      <selection activeCell="D2" sqref="D2"/>
    </sheetView>
  </sheetViews>
  <sheetFormatPr baseColWidth="10" defaultColWidth="11.5" defaultRowHeight="14.25"/>
  <cols>
    <col min="2" max="2" width="8.5" bestFit="1" customWidth="1"/>
    <col min="3" max="3" width="40.625" customWidth="1"/>
    <col min="4" max="6" width="22.375" customWidth="1"/>
    <col min="7" max="7" width="20.625" customWidth="1"/>
    <col min="8" max="8" width="22.375" customWidth="1"/>
    <col min="9" max="9" width="54.625" customWidth="1"/>
    <col min="10" max="11" width="11.5" hidden="1" customWidth="1"/>
  </cols>
  <sheetData>
    <row r="1" spans="2:11" ht="15">
      <c r="C1" s="78" t="str">
        <f>Eingabemaske!A1</f>
        <v>Gemeinde / GKZ</v>
      </c>
      <c r="D1" s="78"/>
    </row>
    <row r="2" spans="2:11">
      <c r="C2" s="2" t="str">
        <f>Eingabemaske!C1</f>
        <v>Türnitz</v>
      </c>
      <c r="D2" s="1">
        <f>Eingabemaske!D1</f>
        <v>31414</v>
      </c>
    </row>
    <row r="3" spans="2:11" ht="15">
      <c r="C3" s="78" t="str">
        <f>Eingabemaske!A2</f>
        <v>Erstellt am / durch</v>
      </c>
      <c r="D3" s="78"/>
    </row>
    <row r="4" spans="2:11">
      <c r="C4" s="22">
        <f>Eingabemaske!C2</f>
        <v>45881</v>
      </c>
      <c r="D4" s="1" t="str">
        <f>Eingabemaske!D2</f>
        <v xml:space="preserve">Punz Bianca, Stielgitz Werner </v>
      </c>
    </row>
    <row r="5" spans="2:11" ht="15">
      <c r="C5" s="78" t="s">
        <v>32</v>
      </c>
      <c r="D5" s="78"/>
    </row>
    <row r="6" spans="2:11">
      <c r="C6" s="80">
        <f>Eingabemaske!C3</f>
        <v>2024</v>
      </c>
      <c r="D6" s="81"/>
    </row>
    <row r="8" spans="2:11" ht="18">
      <c r="B8" s="79" t="str">
        <f>"Gebäudeinventar - "&amp; C2 &amp;" - 2025, gem. Art 6 der Richtlinie (EU) 2023/1791"</f>
        <v>Gebäudeinventar - Türnitz - 2025, gem. Art 6 der Richtlinie (EU) 2023/1791</v>
      </c>
      <c r="C8" s="79"/>
      <c r="D8" s="79"/>
      <c r="E8" s="79"/>
      <c r="F8" s="79"/>
      <c r="G8" s="79"/>
      <c r="H8" s="79"/>
      <c r="I8" s="79"/>
    </row>
    <row r="9" spans="2:11" ht="18">
      <c r="B9" s="12"/>
      <c r="C9" s="12"/>
      <c r="D9" s="12"/>
      <c r="E9" s="12"/>
      <c r="F9" s="12"/>
      <c r="G9" s="12"/>
      <c r="H9" s="12"/>
      <c r="I9" s="12"/>
    </row>
    <row r="10" spans="2:11" ht="45">
      <c r="B10" s="4" t="str">
        <f>Tabelle3[[#Headers],[Lfd. 
Nummer]]</f>
        <v>Lfd. 
Nummer</v>
      </c>
      <c r="C10" s="4" t="str">
        <f>Tabelle3[[#Headers],[Gebäudebezeichnung]]</f>
        <v>Gebäudebezeichnung</v>
      </c>
      <c r="D10" s="4" t="str">
        <f>Tabelle3[[#Headers],[konditionierte
Nutzfläche '[m2']]]</f>
        <v>konditionierte
Nutzfläche [m2]</v>
      </c>
      <c r="E10" s="4" t="str">
        <f>Tabelle3[[#Headers],[Jahres Verbrauch  - Wärme
'[kWh']]]</f>
        <v>Jahres Verbrauch  - Wärme
[kWh]</v>
      </c>
      <c r="F10" s="4" t="str">
        <f>Tabelle3[[#Headers],[Jahres Verbrauch - Strom
'[kWh']]]</f>
        <v>Jahres Verbrauch - Strom
[kWh]</v>
      </c>
      <c r="G10" s="4" t="str">
        <f>Tabelle3[[#Headers],[Jahres Verbrauch - Kälte '[kWh']]]</f>
        <v>Jahres Verbrauch - Kälte [kWh]</v>
      </c>
      <c r="H10" s="4" t="str">
        <f>Tabelle3[[#Headers],[Jahres Verbrauch - Warmwasser '[kWh']]]</f>
        <v>Jahres Verbrauch - Warmwasser [kWh]</v>
      </c>
      <c r="I10" s="4" t="str">
        <f>Tabelle3[[#Headers],[Link - Energieausweis]]</f>
        <v>Link - Energieausweis</v>
      </c>
    </row>
    <row r="11" spans="2:11">
      <c r="B11" s="5">
        <v>1</v>
      </c>
      <c r="C11" s="5" t="e" cm="1">
        <f t="array" aca="1" ref="C11:C21" ca="1">_xlfn._xlws.FILTER(Tabelle3[Gebäudebezeichnung],Tabelle3[[ Relevanz Inventar ]]="anzeigen")</f>
        <v>#NAME?</v>
      </c>
      <c r="D11" s="5" cm="1">
        <f t="array" ref="D11:D21">_xlfn._xlws.FILTER(Tabelle3[konditionierte
Nutzfläche '[m2']],Tabelle3[[ Relevanz Inventar ]]="anzeigen")</f>
        <v>588</v>
      </c>
      <c r="E11" s="6" cm="1">
        <f t="array" ref="E11:E21">_xlfn._xlws.FILTER(Tabelle3[Jahres Verbrauch  - Wärme
'[kWh']],Tabelle3[[ Relevanz Inventar ]]="anzeigen")</f>
        <v>72739</v>
      </c>
      <c r="F11" s="6" cm="1">
        <f t="array" ref="F11:F21">_xlfn._xlws.FILTER(Tabelle3[Jahres Verbrauch - Strom
'[kWh']],Tabelle3[[ Relevanz Inventar ]]="anzeigen")</f>
        <v>16429</v>
      </c>
      <c r="G11" s="6" cm="1">
        <f t="array" ref="G11:G21">_xlfn._xlws.FILTER(Tabelle3[Jahres Verbrauch - Kälte '[kWh']],Tabelle3[[ Relevanz Inventar ]]="anzeigen")</f>
        <v>0</v>
      </c>
      <c r="H11" s="6" cm="1">
        <f t="array" ref="H11:H21">_xlfn._xlws.FILTER(Tabelle3[Jahres Verbrauch - Warmwasser '[kWh']],Tabelle3[[ Relevanz Inventar ]]="anzeigen")</f>
        <v>0</v>
      </c>
      <c r="I11" s="21" t="str">
        <f>IF(J11&lt;&gt;" ",HYPERLINK(K11,K11),"")</f>
        <v>kein EAW</v>
      </c>
      <c r="J11" s="20" t="str" cm="1">
        <f t="array" ref="J11:J43">IF(NOT(ISBLANK(K11:K43)),IF(K11:K43="kein EAW","keine Daten","ok")," ")</f>
        <v>keine Daten</v>
      </c>
      <c r="K11" t="str" cm="1">
        <f t="array" ref="K11:K21">_xlfn._xlws.FILTER(Tabelle3[Link - Energieausweis],Tabelle3[[ Relevanz Inventar ]]="anzeigen")</f>
        <v>kein EAW</v>
      </c>
    </row>
    <row r="12" spans="2:11">
      <c r="B12" s="1" t="e">
        <f ca="1">IF(C12&lt;&gt;"", MAX(B$11:B11)+1, "")</f>
        <v>#NAME?</v>
      </c>
      <c r="C12" s="1" t="e">
        <f ca="1"/>
        <v>#NAME?</v>
      </c>
      <c r="D12" s="1">
        <v>518.4</v>
      </c>
      <c r="E12" s="3">
        <v>52833</v>
      </c>
      <c r="F12" s="3">
        <v>1753</v>
      </c>
      <c r="G12" s="3">
        <v>0</v>
      </c>
      <c r="H12" s="3">
        <v>0</v>
      </c>
      <c r="I12" s="3" t="str">
        <f>IF(J12&lt;&gt;" ",HYPERLINK(K12,K12),"")</f>
        <v>kein EAW</v>
      </c>
      <c r="J12" s="20" t="str">
        <v>keine Daten</v>
      </c>
      <c r="K12" t="str">
        <v>kein EAW</v>
      </c>
    </row>
    <row r="13" spans="2:11">
      <c r="B13" s="5" t="e">
        <f ca="1">IF(C13&lt;&gt;"", MAX(B$11:B12)+1, "")</f>
        <v>#NAME?</v>
      </c>
      <c r="C13" s="5" t="e">
        <f ca="1"/>
        <v>#NAME?</v>
      </c>
      <c r="D13" s="5">
        <v>1152</v>
      </c>
      <c r="E13" s="6">
        <v>49480</v>
      </c>
      <c r="F13" s="6">
        <v>3721</v>
      </c>
      <c r="G13" s="6">
        <v>0</v>
      </c>
      <c r="H13" s="6">
        <v>0</v>
      </c>
      <c r="I13" s="21" t="str">
        <f t="shared" ref="I13:I43" si="0">IF(J13&lt;&gt;" ",HYPERLINK(K13,K13),"")</f>
        <v>kein EAW</v>
      </c>
      <c r="J13" s="20" t="str">
        <v>keine Daten</v>
      </c>
      <c r="K13" t="str">
        <v>kein EAW</v>
      </c>
    </row>
    <row r="14" spans="2:11">
      <c r="B14" s="1" t="e">
        <f ca="1">IF(C14&lt;&gt;"", MAX(B$11:B13)+1, "")</f>
        <v>#NAME?</v>
      </c>
      <c r="C14" s="1" t="e">
        <f ca="1"/>
        <v>#NAME?</v>
      </c>
      <c r="D14" s="1">
        <v>559.20000000000005</v>
      </c>
      <c r="E14" s="3">
        <v>0</v>
      </c>
      <c r="F14" s="3">
        <v>0</v>
      </c>
      <c r="G14" s="3">
        <v>0</v>
      </c>
      <c r="H14" s="3">
        <v>0</v>
      </c>
      <c r="I14" s="3" t="str">
        <f t="shared" si="0"/>
        <v>kein EAW</v>
      </c>
      <c r="J14" s="20" t="str">
        <v>keine Daten</v>
      </c>
      <c r="K14" t="str">
        <v>kein EAW</v>
      </c>
    </row>
    <row r="15" spans="2:11">
      <c r="B15" s="5" t="e">
        <f ca="1">IF(C15&lt;&gt;"", MAX(B$11:B14)+1, "")</f>
        <v>#NAME?</v>
      </c>
      <c r="C15" s="5" t="e">
        <f ca="1"/>
        <v>#NAME?</v>
      </c>
      <c r="D15" s="5">
        <v>464</v>
      </c>
      <c r="E15" s="6">
        <v>0</v>
      </c>
      <c r="F15" s="6">
        <v>0</v>
      </c>
      <c r="G15" s="6">
        <v>0</v>
      </c>
      <c r="H15" s="6">
        <v>0</v>
      </c>
      <c r="I15" s="21" t="str">
        <f t="shared" si="0"/>
        <v>kein EAW</v>
      </c>
      <c r="J15" s="20" t="str">
        <v>keine Daten</v>
      </c>
      <c r="K15" t="str">
        <v>kein EAW</v>
      </c>
    </row>
    <row r="16" spans="2:11">
      <c r="B16" s="1" t="e">
        <f ca="1">IF(C16&lt;&gt;"", MAX(B$11:B15)+1, "")</f>
        <v>#NAME?</v>
      </c>
      <c r="C16" s="1" t="e">
        <f ca="1"/>
        <v>#NAME?</v>
      </c>
      <c r="D16" s="1">
        <v>552.80000000000007</v>
      </c>
      <c r="E16" s="3">
        <v>0</v>
      </c>
      <c r="F16" s="3">
        <v>0</v>
      </c>
      <c r="G16" s="3">
        <v>0</v>
      </c>
      <c r="H16" s="3">
        <v>0</v>
      </c>
      <c r="I16" s="3" t="str">
        <f t="shared" si="0"/>
        <v>kein EAW</v>
      </c>
      <c r="J16" s="20" t="str">
        <v>keine Daten</v>
      </c>
      <c r="K16" t="str">
        <v>kein EAW</v>
      </c>
    </row>
    <row r="17" spans="2:11">
      <c r="B17" s="5" t="e">
        <f ca="1">IF(C17&lt;&gt;"", MAX(B$11:B16)+1, "")</f>
        <v>#NAME?</v>
      </c>
      <c r="C17" s="5" t="e">
        <f ca="1"/>
        <v>#NAME?</v>
      </c>
      <c r="D17" s="5">
        <v>404.8</v>
      </c>
      <c r="E17" s="6">
        <v>0</v>
      </c>
      <c r="F17" s="6">
        <v>9742</v>
      </c>
      <c r="G17" s="6">
        <v>0</v>
      </c>
      <c r="H17" s="6">
        <v>0</v>
      </c>
      <c r="I17" s="21" t="str">
        <f t="shared" si="0"/>
        <v>kein EAW</v>
      </c>
      <c r="J17" s="20" t="str">
        <v>keine Daten</v>
      </c>
      <c r="K17" t="str">
        <v>kein EAW</v>
      </c>
    </row>
    <row r="18" spans="2:11">
      <c r="B18" s="1" t="e">
        <f ca="1">IF(C18&lt;&gt;"", MAX(B$11:B17)+1, "")</f>
        <v>#NAME?</v>
      </c>
      <c r="C18" s="1" t="e">
        <f ca="1"/>
        <v>#NAME?</v>
      </c>
      <c r="D18" s="1">
        <v>711.2</v>
      </c>
      <c r="E18" s="3">
        <v>16254</v>
      </c>
      <c r="F18" s="3">
        <v>6906</v>
      </c>
      <c r="G18" s="3">
        <v>0</v>
      </c>
      <c r="H18" s="3">
        <v>0</v>
      </c>
      <c r="I18" s="3" t="str">
        <f t="shared" si="0"/>
        <v>kein EAW</v>
      </c>
      <c r="J18" s="20" t="str">
        <v>keine Daten</v>
      </c>
      <c r="K18" t="str">
        <v>kein EAW</v>
      </c>
    </row>
    <row r="19" spans="2:11">
      <c r="B19" s="5" t="e">
        <f ca="1">IF(C19&lt;&gt;"", MAX(B$11:B18)+1, "")</f>
        <v>#NAME?</v>
      </c>
      <c r="C19" s="5" t="e">
        <f ca="1"/>
        <v>#NAME?</v>
      </c>
      <c r="D19" s="5">
        <v>340.8</v>
      </c>
      <c r="E19" s="6">
        <v>0</v>
      </c>
      <c r="F19" s="6">
        <v>0</v>
      </c>
      <c r="G19" s="6">
        <v>0</v>
      </c>
      <c r="H19" s="6">
        <v>0</v>
      </c>
      <c r="I19" s="21" t="str">
        <f t="shared" si="0"/>
        <v>kein EAW</v>
      </c>
      <c r="J19" s="20" t="str">
        <v>keine Daten</v>
      </c>
      <c r="K19" t="str">
        <v>kein EAW</v>
      </c>
    </row>
    <row r="20" spans="2:11">
      <c r="B20" s="1" t="e">
        <f ca="1">IF(C20&lt;&gt;"", MAX(B$11:B19)+1, "")</f>
        <v>#NAME?</v>
      </c>
      <c r="C20" s="1" t="e">
        <f ca="1"/>
        <v>#NAME?</v>
      </c>
      <c r="D20" s="1">
        <v>292.8</v>
      </c>
      <c r="E20" s="3">
        <v>0</v>
      </c>
      <c r="F20" s="3">
        <v>0</v>
      </c>
      <c r="G20" s="3">
        <v>0</v>
      </c>
      <c r="H20" s="3">
        <v>0</v>
      </c>
      <c r="I20" s="3" t="str">
        <f t="shared" si="0"/>
        <v>kein EAW</v>
      </c>
      <c r="J20" s="20" t="str">
        <v>keine Daten</v>
      </c>
      <c r="K20" t="str">
        <v>kein EAW</v>
      </c>
    </row>
    <row r="21" spans="2:11">
      <c r="B21" s="5" t="e">
        <f ca="1">IF(C21&lt;&gt;"", MAX(B$11:B20)+1, "")</f>
        <v>#NAME?</v>
      </c>
      <c r="C21" s="5" t="e">
        <f ca="1"/>
        <v>#NAME?</v>
      </c>
      <c r="D21" s="5">
        <v>428</v>
      </c>
      <c r="E21" s="6">
        <v>0</v>
      </c>
      <c r="F21" s="6">
        <v>0</v>
      </c>
      <c r="G21" s="6">
        <v>0</v>
      </c>
      <c r="H21" s="6">
        <v>0</v>
      </c>
      <c r="I21" s="21" t="str">
        <f t="shared" si="0"/>
        <v>kein EAW</v>
      </c>
      <c r="J21" s="20" t="str">
        <v>keine Daten</v>
      </c>
      <c r="K21" t="str">
        <v>kein EAW</v>
      </c>
    </row>
    <row r="22" spans="2:11">
      <c r="B22" s="1" t="str">
        <f>IF(C22&lt;&gt;"", MAX(B$11:B21)+1, "")</f>
        <v/>
      </c>
      <c r="C22" s="1"/>
      <c r="D22" s="1"/>
      <c r="E22" s="3"/>
      <c r="F22" s="3"/>
      <c r="G22" s="3"/>
      <c r="H22" s="3"/>
      <c r="I22" s="3" t="str">
        <f t="shared" si="0"/>
        <v/>
      </c>
      <c r="J22" s="20" t="str">
        <v xml:space="preserve"> </v>
      </c>
    </row>
    <row r="23" spans="2:11">
      <c r="B23" s="5" t="str">
        <f>IF(C23&lt;&gt;"", MAX(B$11:B22)+1, "")</f>
        <v/>
      </c>
      <c r="C23" s="5"/>
      <c r="D23" s="5"/>
      <c r="E23" s="6"/>
      <c r="F23" s="6"/>
      <c r="G23" s="6"/>
      <c r="H23" s="6"/>
      <c r="I23" s="21" t="str">
        <f t="shared" si="0"/>
        <v/>
      </c>
      <c r="J23" s="20" t="str">
        <v xml:space="preserve"> </v>
      </c>
    </row>
    <row r="24" spans="2:11">
      <c r="B24" s="1" t="str">
        <f>IF(C24&lt;&gt;"", MAX(B$11:B23)+1, "")</f>
        <v/>
      </c>
      <c r="C24" s="1"/>
      <c r="D24" s="1"/>
      <c r="E24" s="3"/>
      <c r="F24" s="3"/>
      <c r="G24" s="3"/>
      <c r="H24" s="3"/>
      <c r="I24" s="3" t="str">
        <f t="shared" si="0"/>
        <v/>
      </c>
      <c r="J24" s="20" t="str">
        <v xml:space="preserve"> </v>
      </c>
    </row>
    <row r="25" spans="2:11">
      <c r="B25" s="5" t="str">
        <f>IF(C25&lt;&gt;"", MAX(B$11:B24)+1, "")</f>
        <v/>
      </c>
      <c r="C25" s="5"/>
      <c r="D25" s="5"/>
      <c r="E25" s="6"/>
      <c r="F25" s="6"/>
      <c r="G25" s="6"/>
      <c r="H25" s="6"/>
      <c r="I25" s="21" t="str">
        <f t="shared" si="0"/>
        <v/>
      </c>
      <c r="J25" s="20" t="str">
        <v xml:space="preserve"> </v>
      </c>
    </row>
    <row r="26" spans="2:11">
      <c r="B26" s="1" t="str">
        <f>IF(C26&lt;&gt;"", MAX(B$11:B25)+1, "")</f>
        <v/>
      </c>
      <c r="C26" s="1"/>
      <c r="D26" s="1"/>
      <c r="E26" s="3"/>
      <c r="F26" s="3"/>
      <c r="G26" s="3"/>
      <c r="H26" s="3"/>
      <c r="I26" s="3" t="str">
        <f t="shared" si="0"/>
        <v/>
      </c>
      <c r="J26" s="20" t="str">
        <v xml:space="preserve"> </v>
      </c>
    </row>
    <row r="27" spans="2:11">
      <c r="B27" s="5" t="str">
        <f>IF(C27&lt;&gt;"", MAX(B$11:B26)+1, "")</f>
        <v/>
      </c>
      <c r="C27" s="5"/>
      <c r="D27" s="5"/>
      <c r="E27" s="6"/>
      <c r="F27" s="6"/>
      <c r="G27" s="6"/>
      <c r="H27" s="6"/>
      <c r="I27" s="21" t="str">
        <f t="shared" si="0"/>
        <v/>
      </c>
      <c r="J27" s="20" t="str">
        <v xml:space="preserve"> </v>
      </c>
    </row>
    <row r="28" spans="2:11">
      <c r="B28" s="1" t="str">
        <f>IF(C28&lt;&gt;"", MAX(B$11:B27)+1, "")</f>
        <v/>
      </c>
      <c r="C28" s="1"/>
      <c r="D28" s="1"/>
      <c r="E28" s="3"/>
      <c r="F28" s="3"/>
      <c r="G28" s="3"/>
      <c r="H28" s="3"/>
      <c r="I28" s="3" t="str">
        <f t="shared" si="0"/>
        <v/>
      </c>
      <c r="J28" s="20" t="str">
        <v xml:space="preserve"> </v>
      </c>
    </row>
    <row r="29" spans="2:11">
      <c r="B29" s="5" t="str">
        <f>IF(C29&lt;&gt;"", MAX(B$11:B28)+1, "")</f>
        <v/>
      </c>
      <c r="C29" s="5"/>
      <c r="D29" s="5"/>
      <c r="E29" s="6"/>
      <c r="F29" s="6"/>
      <c r="G29" s="6"/>
      <c r="H29" s="6"/>
      <c r="I29" s="21" t="str">
        <f t="shared" si="0"/>
        <v/>
      </c>
      <c r="J29" s="20" t="str">
        <v xml:space="preserve"> </v>
      </c>
    </row>
    <row r="30" spans="2:11">
      <c r="B30" s="1" t="str">
        <f>IF(C30&lt;&gt;"", MAX(B$11:B29)+1, "")</f>
        <v/>
      </c>
      <c r="C30" s="1"/>
      <c r="D30" s="1"/>
      <c r="E30" s="3"/>
      <c r="F30" s="3"/>
      <c r="G30" s="3"/>
      <c r="H30" s="3"/>
      <c r="I30" s="3" t="str">
        <f t="shared" si="0"/>
        <v/>
      </c>
      <c r="J30" s="20" t="str">
        <v xml:space="preserve"> </v>
      </c>
    </row>
    <row r="31" spans="2:11">
      <c r="B31" s="5" t="str">
        <f>IF(C31&lt;&gt;"", MAX(B$11:B30)+1, "")</f>
        <v/>
      </c>
      <c r="C31" s="5"/>
      <c r="D31" s="5"/>
      <c r="E31" s="6"/>
      <c r="F31" s="6"/>
      <c r="G31" s="6"/>
      <c r="H31" s="6"/>
      <c r="I31" s="21" t="str">
        <f t="shared" si="0"/>
        <v/>
      </c>
      <c r="J31" s="20" t="str">
        <v xml:space="preserve"> </v>
      </c>
    </row>
    <row r="32" spans="2:11">
      <c r="B32" s="1" t="str">
        <f>IF(C32&lt;&gt;"", MAX(B$11:B31)+1, "")</f>
        <v/>
      </c>
      <c r="C32" s="1"/>
      <c r="D32" s="1"/>
      <c r="E32" s="3"/>
      <c r="F32" s="3"/>
      <c r="G32" s="3"/>
      <c r="H32" s="3"/>
      <c r="I32" s="3" t="str">
        <f t="shared" si="0"/>
        <v/>
      </c>
      <c r="J32" s="20" t="str">
        <v xml:space="preserve"> </v>
      </c>
    </row>
    <row r="33" spans="2:10">
      <c r="B33" s="5" t="str">
        <f>IF(C33&lt;&gt;"", MAX(B$11:B32)+1, "")</f>
        <v/>
      </c>
      <c r="C33" s="5"/>
      <c r="D33" s="5"/>
      <c r="E33" s="6"/>
      <c r="F33" s="6"/>
      <c r="G33" s="6"/>
      <c r="H33" s="6"/>
      <c r="I33" s="21" t="str">
        <f t="shared" si="0"/>
        <v/>
      </c>
      <c r="J33" s="20" t="str">
        <v xml:space="preserve"> </v>
      </c>
    </row>
    <row r="34" spans="2:10">
      <c r="B34" s="1" t="str">
        <f>IF(C34&lt;&gt;"", MAX(B$11:B33)+1, "")</f>
        <v/>
      </c>
      <c r="C34" s="1"/>
      <c r="D34" s="1"/>
      <c r="E34" s="3"/>
      <c r="F34" s="3"/>
      <c r="G34" s="3"/>
      <c r="H34" s="3"/>
      <c r="I34" s="3" t="str">
        <f t="shared" si="0"/>
        <v/>
      </c>
      <c r="J34" s="20" t="str">
        <v xml:space="preserve"> </v>
      </c>
    </row>
    <row r="35" spans="2:10">
      <c r="B35" s="5" t="str">
        <f>IF(C35&lt;&gt;"", MAX(B$11:B34)+1, "")</f>
        <v/>
      </c>
      <c r="C35" s="5"/>
      <c r="D35" s="5"/>
      <c r="E35" s="6"/>
      <c r="F35" s="6"/>
      <c r="G35" s="6"/>
      <c r="H35" s="6"/>
      <c r="I35" s="21" t="str">
        <f t="shared" si="0"/>
        <v/>
      </c>
      <c r="J35" s="20" t="str">
        <v xml:space="preserve"> </v>
      </c>
    </row>
    <row r="36" spans="2:10">
      <c r="B36" s="1" t="str">
        <f>IF(C36&lt;&gt;"", MAX(B$11:B35)+1, "")</f>
        <v/>
      </c>
      <c r="C36" s="1"/>
      <c r="D36" s="1"/>
      <c r="E36" s="3"/>
      <c r="F36" s="3"/>
      <c r="G36" s="3"/>
      <c r="H36" s="3"/>
      <c r="I36" s="3" t="str">
        <f t="shared" si="0"/>
        <v/>
      </c>
      <c r="J36" s="20" t="str">
        <v xml:space="preserve"> </v>
      </c>
    </row>
    <row r="37" spans="2:10">
      <c r="B37" s="5" t="str">
        <f>IF(C37&lt;&gt;"", MAX(B$11:B36)+1, "")</f>
        <v/>
      </c>
      <c r="C37" s="5"/>
      <c r="D37" s="5"/>
      <c r="E37" s="6"/>
      <c r="F37" s="6"/>
      <c r="G37" s="6"/>
      <c r="H37" s="6"/>
      <c r="I37" s="21" t="str">
        <f t="shared" si="0"/>
        <v/>
      </c>
      <c r="J37" s="20" t="str">
        <v xml:space="preserve"> </v>
      </c>
    </row>
    <row r="38" spans="2:10">
      <c r="B38" s="1" t="str">
        <f>IF(C38&lt;&gt;"", MAX(B$11:B37)+1, "")</f>
        <v/>
      </c>
      <c r="C38" s="1"/>
      <c r="D38" s="1"/>
      <c r="E38" s="3"/>
      <c r="F38" s="3"/>
      <c r="G38" s="3"/>
      <c r="H38" s="3"/>
      <c r="I38" s="3" t="str">
        <f t="shared" si="0"/>
        <v/>
      </c>
      <c r="J38" s="20" t="str">
        <v xml:space="preserve"> </v>
      </c>
    </row>
    <row r="39" spans="2:10">
      <c r="B39" s="5" t="str">
        <f>IF(C39&lt;&gt;"", MAX(B$11:B38)+1, "")</f>
        <v/>
      </c>
      <c r="C39" s="5"/>
      <c r="D39" s="5"/>
      <c r="E39" s="6"/>
      <c r="F39" s="6"/>
      <c r="G39" s="6"/>
      <c r="H39" s="6"/>
      <c r="I39" s="21" t="str">
        <f t="shared" si="0"/>
        <v/>
      </c>
      <c r="J39" s="20" t="str">
        <v xml:space="preserve"> </v>
      </c>
    </row>
    <row r="40" spans="2:10">
      <c r="B40" s="1" t="str">
        <f>IF(C40&lt;&gt;"", MAX(B$11:B39)+1, "")</f>
        <v/>
      </c>
      <c r="C40" s="1"/>
      <c r="D40" s="1"/>
      <c r="E40" s="3"/>
      <c r="F40" s="3"/>
      <c r="G40" s="3"/>
      <c r="H40" s="3"/>
      <c r="I40" s="3" t="str">
        <f t="shared" si="0"/>
        <v/>
      </c>
      <c r="J40" s="20" t="str">
        <v xml:space="preserve"> </v>
      </c>
    </row>
    <row r="41" spans="2:10">
      <c r="B41" s="5" t="str">
        <f>IF(C41&lt;&gt;"", MAX(B$11:B40)+1, "")</f>
        <v/>
      </c>
      <c r="C41" s="5"/>
      <c r="D41" s="5"/>
      <c r="E41" s="6"/>
      <c r="F41" s="6"/>
      <c r="G41" s="6"/>
      <c r="H41" s="6"/>
      <c r="I41" s="21" t="str">
        <f t="shared" si="0"/>
        <v/>
      </c>
      <c r="J41" s="20" t="str">
        <v xml:space="preserve"> </v>
      </c>
    </row>
    <row r="42" spans="2:10">
      <c r="B42" s="1" t="str">
        <f>IF(C42&lt;&gt;"", MAX(B$11:B41)+1, "")</f>
        <v/>
      </c>
      <c r="C42" s="1"/>
      <c r="D42" s="1"/>
      <c r="E42" s="3"/>
      <c r="F42" s="3"/>
      <c r="G42" s="3"/>
      <c r="H42" s="3"/>
      <c r="I42" s="3" t="str">
        <f t="shared" si="0"/>
        <v/>
      </c>
      <c r="J42" s="20" t="str">
        <v xml:space="preserve"> </v>
      </c>
    </row>
    <row r="43" spans="2:10">
      <c r="B43" s="5" t="str">
        <f>IF(C43&lt;&gt;"", MAX(B$11:B42)+1, "")</f>
        <v/>
      </c>
      <c r="C43" s="5"/>
      <c r="D43" s="5"/>
      <c r="E43" s="6"/>
      <c r="F43" s="6"/>
      <c r="G43" s="6"/>
      <c r="H43" s="6"/>
      <c r="I43" s="21" t="str">
        <f t="shared" si="0"/>
        <v/>
      </c>
      <c r="J43" s="20" t="str">
        <v xml:space="preserve"> </v>
      </c>
    </row>
    <row r="44" spans="2:10">
      <c r="B44" s="1" t="str">
        <f>IF(C44&lt;&gt;"", MAX(B$11:B43)+1, "")</f>
        <v/>
      </c>
      <c r="C44" s="1"/>
      <c r="D44" s="1"/>
      <c r="E44" s="3"/>
      <c r="F44" s="3"/>
      <c r="G44" s="3"/>
      <c r="H44" s="3"/>
      <c r="I44" s="3"/>
      <c r="J44" s="19"/>
    </row>
    <row r="45" spans="2:10">
      <c r="C45" s="2"/>
      <c r="D45" s="2"/>
    </row>
    <row r="46" spans="2:10">
      <c r="C46" s="7"/>
      <c r="D46" s="8"/>
    </row>
    <row r="47" spans="2:10">
      <c r="B47" t="s">
        <v>33</v>
      </c>
    </row>
    <row r="48" spans="2:10" ht="16.5">
      <c r="B48" t="s">
        <v>34</v>
      </c>
    </row>
    <row r="49" spans="2:7">
      <c r="B49" t="s">
        <v>35</v>
      </c>
    </row>
    <row r="50" spans="2:7" ht="15">
      <c r="G50" s="13"/>
    </row>
  </sheetData>
  <sheetProtection algorithmName="SHA-512" hashValue="OktGbGPmsmTuUJqxH1dvbj+Cg+EF94pYPB+qxuvi6kDTraZhDHZ11VJ+jncb0/FrrVNmZ17KV6Cg8zrIQlvB/Q==" saltValue="wt7xZRkU0Q3iXrviWys+2w==" spinCount="100000" sheet="1" objects="1" scenarios="1"/>
  <mergeCells count="5">
    <mergeCell ref="C1:D1"/>
    <mergeCell ref="C3:D3"/>
    <mergeCell ref="B8:I8"/>
    <mergeCell ref="C5:D5"/>
    <mergeCell ref="C6:D6"/>
  </mergeCells>
  <pageMargins left="0.7" right="0.7" top="0.78740157499999996" bottom="0.78740157499999996" header="0.3" footer="0.3"/>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43"/>
  <sheetViews>
    <sheetView showGridLines="0" zoomScaleNormal="100" workbookViewId="0">
      <selection activeCell="M10" sqref="M10"/>
    </sheetView>
  </sheetViews>
  <sheetFormatPr baseColWidth="10" defaultColWidth="11.5" defaultRowHeight="14.25"/>
  <cols>
    <col min="2" max="2" width="8.5" bestFit="1" customWidth="1"/>
    <col min="3" max="3" width="40.625" customWidth="1"/>
    <col min="4" max="4" width="28.375" bestFit="1" customWidth="1"/>
    <col min="5" max="5" width="22.625" bestFit="1" customWidth="1"/>
    <col min="6" max="6" width="22.375" bestFit="1" customWidth="1"/>
    <col min="7" max="7" width="20.625" customWidth="1"/>
    <col min="8" max="8" width="22.375" customWidth="1"/>
    <col min="9" max="9" width="54.625" style="1" customWidth="1"/>
    <col min="10" max="11" width="11.5" hidden="1" customWidth="1"/>
  </cols>
  <sheetData>
    <row r="1" spans="2:11" ht="15">
      <c r="C1" s="78" t="str">
        <f>Eingabemaske!A1</f>
        <v>Gemeinde / GKZ</v>
      </c>
      <c r="D1" s="78"/>
    </row>
    <row r="2" spans="2:11">
      <c r="C2" s="2" t="str">
        <f>Eingabemaske!C1</f>
        <v>Türnitz</v>
      </c>
      <c r="D2" s="1">
        <f>Eingabemaske!D1</f>
        <v>31414</v>
      </c>
    </row>
    <row r="3" spans="2:11" ht="15">
      <c r="C3" s="78" t="str">
        <f>Eingabemaske!A2</f>
        <v>Erstellt am / durch</v>
      </c>
      <c r="D3" s="78"/>
    </row>
    <row r="4" spans="2:11">
      <c r="C4" s="22">
        <f>Eingabemaske!C2</f>
        <v>45881</v>
      </c>
      <c r="D4" s="1" t="str">
        <f>Eingabemaske!D2</f>
        <v xml:space="preserve">Punz Bianca, Stielgitz Werner </v>
      </c>
    </row>
    <row r="5" spans="2:11" ht="15">
      <c r="C5" s="78" t="s">
        <v>32</v>
      </c>
      <c r="D5" s="78"/>
    </row>
    <row r="6" spans="2:11">
      <c r="C6" s="80">
        <f>Eingabemaske!C3</f>
        <v>2024</v>
      </c>
      <c r="D6" s="81"/>
    </row>
    <row r="8" spans="2:11" ht="18">
      <c r="B8" s="82" t="str">
        <f>"Liste der zu renovierenden Gebäude 2025 - " &amp;C2</f>
        <v>Liste der zu renovierenden Gebäude 2025 - Türnitz</v>
      </c>
      <c r="C8" s="82"/>
      <c r="D8" s="82"/>
      <c r="E8" s="82"/>
      <c r="F8" s="82"/>
      <c r="G8" s="82"/>
      <c r="H8" s="82"/>
      <c r="I8" s="82"/>
    </row>
    <row r="9" spans="2:11" ht="45">
      <c r="B9" s="4" t="str">
        <f>Tabelle3[[#Headers],[Lfd. 
Nummer]]</f>
        <v>Lfd. 
Nummer</v>
      </c>
      <c r="C9" s="4" t="str">
        <f>Tabelle3[[#Headers],[Gebäudebezeichnung]]</f>
        <v>Gebäudebezeichnung</v>
      </c>
      <c r="D9" s="4" t="str">
        <f>Tabelle3[[#Headers],[konditionierte
Nutzfläche '[m2']]]</f>
        <v>konditionierte
Nutzfläche [m2]</v>
      </c>
      <c r="E9" s="4" t="str">
        <f>Tabelle3[[#Headers],[Jahres Verbrauch  - Wärme
'[kWh']]]</f>
        <v>Jahres Verbrauch  - Wärme
[kWh]</v>
      </c>
      <c r="F9" s="4" t="str">
        <f>Tabelle3[[#Headers],[Jahres Verbrauch - Strom
'[kWh']]]</f>
        <v>Jahres Verbrauch - Strom
[kWh]</v>
      </c>
      <c r="G9" s="4" t="str">
        <f>Tabelle3[[#Headers],[Jahres Verbrauch - Kälte '[kWh']]]</f>
        <v>Jahres Verbrauch - Kälte [kWh]</v>
      </c>
      <c r="H9" s="4" t="str">
        <f>Tabelle3[[#Headers],[Jahres Verbrauch - Warmwasser '[kWh']]]</f>
        <v>Jahres Verbrauch - Warmwasser [kWh]</v>
      </c>
      <c r="I9" s="4" t="str">
        <f>Tabelle3[[#Headers],[Link - Energieausweis]]</f>
        <v>Link - Energieausweis</v>
      </c>
    </row>
    <row r="10" spans="2:11">
      <c r="B10" s="5">
        <v>1</v>
      </c>
      <c r="C10" s="5" t="e" cm="1">
        <f t="array" aca="1" ref="C10" ca="1">_xlfn._xlws.FILTER(Tabelle3[Gebäudebezeichnung],Tabelle3[Relevanz Ausgangs-basis]="anzeigen")</f>
        <v>#NAME?</v>
      </c>
      <c r="D10" s="5" t="e" cm="1" vm="1">
        <f t="array" ref="D10">_xlfn._xlws.FILTER(Tabelle3[konditionierte
Nutzfläche '[m2']],Tabelle3[Relevanz Ausgangs-basis]="anzeigen")</f>
        <v>#VALUE!</v>
      </c>
      <c r="E10" s="5" t="e" cm="1" vm="1">
        <f t="array" ref="E10">_xlfn._xlws.FILTER(Tabelle3[Jahres Verbrauch  - Wärme
'[kWh']],Tabelle3[Relevanz Ausgangs-basis]="anzeigen")</f>
        <v>#VALUE!</v>
      </c>
      <c r="F10" s="5" t="e" cm="1" vm="1">
        <f t="array" ref="F10">_xlfn._xlws.FILTER(Tabelle3[Jahres Verbrauch - Strom
'[kWh']],Tabelle3[Relevanz Ausgangs-basis]="anzeigen")</f>
        <v>#VALUE!</v>
      </c>
      <c r="G10" s="6" t="e" cm="1" vm="1">
        <f t="array" ref="G10">_xlfn._xlws.FILTER(Tabelle3[Jahres Verbrauch - Kälte '[kWh']],Tabelle3[Relevanz Ausgangs-basis]="anzeigen")</f>
        <v>#VALUE!</v>
      </c>
      <c r="H10" s="6" t="e" cm="1" vm="1">
        <f t="array" ref="H10">_xlfn._xlws.FILTER(Tabelle3[Jahres Verbrauch - Warmwasser '[kWh']],Tabelle3[Relevanz Ausgangs-basis]="anzeigen")</f>
        <v>#VALUE!</v>
      </c>
      <c r="I10" s="21" t="e" vm="2">
        <f>IF(J10&lt;&gt;" ",HYPERLINK(K10,K10),"")</f>
        <v>#VALUE!</v>
      </c>
      <c r="J10" t="e" cm="1" vm="2">
        <f t="array" ref="J10:J34">IF(NOT(ISBLANK(K10:K34)),IF(K10:K34="kein EAW","keine Daten","ok")," ")</f>
        <v>#VALUE!</v>
      </c>
      <c r="K10" t="e" cm="1" vm="1">
        <f t="array" ref="K10">_xlfn._xlws.FILTER(Tabelle3[Link - Energieausweis],Tabelle3[Relevanz Ausgangs-basis]="anzeigen")</f>
        <v>#VALUE!</v>
      </c>
    </row>
    <row r="11" spans="2:11">
      <c r="B11" s="1" t="str">
        <f>IF(C11&lt;&gt;"", MAX(B$10:B10)+1, "")</f>
        <v/>
      </c>
      <c r="C11" s="1"/>
      <c r="D11" s="1"/>
      <c r="E11" s="3"/>
      <c r="F11" s="3"/>
      <c r="G11" s="3"/>
      <c r="H11" s="3"/>
      <c r="I11" s="3" t="str">
        <f>IF(J11&lt;&gt;" ",HYPERLINK(K11,K11),"")</f>
        <v/>
      </c>
      <c r="J11" t="str">
        <v xml:space="preserve"> </v>
      </c>
    </row>
    <row r="12" spans="2:11">
      <c r="B12" s="5" t="str">
        <f>IF(C12&lt;&gt;"", MAX(B$10:B11)+1, "")</f>
        <v/>
      </c>
      <c r="C12" s="5"/>
      <c r="D12" s="5"/>
      <c r="E12" s="6"/>
      <c r="F12" s="6"/>
      <c r="G12" s="6"/>
      <c r="H12" s="6"/>
      <c r="I12" s="21" t="str">
        <f t="shared" ref="I12:I34" si="0">IF(J12&lt;&gt;" ",HYPERLINK(K12,K12),"")</f>
        <v/>
      </c>
      <c r="J12" t="str">
        <v xml:space="preserve"> </v>
      </c>
    </row>
    <row r="13" spans="2:11">
      <c r="B13" s="1" t="str">
        <f>IF(C13&lt;&gt;"", MAX(B$10:B12)+1, "")</f>
        <v/>
      </c>
      <c r="C13" s="1"/>
      <c r="D13" s="1"/>
      <c r="E13" s="3"/>
      <c r="F13" s="3"/>
      <c r="G13" s="3"/>
      <c r="H13" s="3"/>
      <c r="I13" s="3" t="str">
        <f t="shared" si="0"/>
        <v/>
      </c>
      <c r="J13" t="str">
        <v xml:space="preserve"> </v>
      </c>
    </row>
    <row r="14" spans="2:11">
      <c r="B14" s="5" t="str">
        <f>IF(C14&lt;&gt;"", MAX(B$10:B13)+1, "")</f>
        <v/>
      </c>
      <c r="C14" s="5"/>
      <c r="D14" s="5"/>
      <c r="E14" s="6"/>
      <c r="F14" s="6"/>
      <c r="G14" s="6"/>
      <c r="H14" s="6"/>
      <c r="I14" s="21" t="str">
        <f t="shared" si="0"/>
        <v/>
      </c>
      <c r="J14" t="str">
        <v xml:space="preserve"> </v>
      </c>
    </row>
    <row r="15" spans="2:11">
      <c r="B15" s="1" t="str">
        <f>IF(C15&lt;&gt;"", MAX(B$10:B14)+1, "")</f>
        <v/>
      </c>
      <c r="C15" s="1"/>
      <c r="D15" s="1"/>
      <c r="E15" s="3"/>
      <c r="F15" s="3"/>
      <c r="G15" s="3"/>
      <c r="H15" s="3"/>
      <c r="I15" s="3" t="str">
        <f t="shared" si="0"/>
        <v/>
      </c>
      <c r="J15" t="str">
        <v xml:space="preserve"> </v>
      </c>
    </row>
    <row r="16" spans="2:11">
      <c r="B16" s="5" t="str">
        <f>IF(C16&lt;&gt;"", MAX(B$10:B15)+1, "")</f>
        <v/>
      </c>
      <c r="C16" s="5"/>
      <c r="D16" s="5"/>
      <c r="E16" s="6"/>
      <c r="F16" s="6"/>
      <c r="G16" s="6"/>
      <c r="H16" s="6"/>
      <c r="I16" s="21" t="str">
        <f t="shared" si="0"/>
        <v/>
      </c>
      <c r="J16" t="str">
        <v xml:space="preserve"> </v>
      </c>
    </row>
    <row r="17" spans="2:10">
      <c r="B17" s="1" t="str">
        <f>IF(C17&lt;&gt;"", MAX(B$10:B16)+1, "")</f>
        <v/>
      </c>
      <c r="C17" s="1"/>
      <c r="D17" s="1"/>
      <c r="E17" s="3"/>
      <c r="F17" s="3"/>
      <c r="G17" s="3"/>
      <c r="H17" s="3"/>
      <c r="I17" s="3" t="str">
        <f t="shared" si="0"/>
        <v/>
      </c>
      <c r="J17" t="str">
        <v xml:space="preserve"> </v>
      </c>
    </row>
    <row r="18" spans="2:10">
      <c r="B18" s="5" t="str">
        <f>IF(C18&lt;&gt;"", MAX(B$10:B17)+1, "")</f>
        <v/>
      </c>
      <c r="C18" s="5"/>
      <c r="D18" s="5" t="str">
        <f>IF(E18&lt;&gt;"", MAX(D$10:D17)+1, "")</f>
        <v/>
      </c>
      <c r="E18" s="5"/>
      <c r="F18" s="5" t="str">
        <f>IF(G18&lt;&gt;"", MAX(F$10:F17)+1, "")</f>
        <v/>
      </c>
      <c r="G18" s="5"/>
      <c r="H18" s="6"/>
      <c r="I18" s="21" t="str">
        <f t="shared" si="0"/>
        <v/>
      </c>
      <c r="J18" t="str">
        <v xml:space="preserve"> </v>
      </c>
    </row>
    <row r="19" spans="2:10">
      <c r="B19" s="1" t="str">
        <f>IF(C19&lt;&gt;"", MAX(B$10:B18)+1, "")</f>
        <v/>
      </c>
      <c r="C19" s="1"/>
      <c r="D19" s="1"/>
      <c r="E19" s="3"/>
      <c r="F19" s="3"/>
      <c r="G19" s="3"/>
      <c r="H19" s="3"/>
      <c r="I19" s="3" t="str">
        <f t="shared" si="0"/>
        <v/>
      </c>
      <c r="J19" t="str">
        <v xml:space="preserve"> </v>
      </c>
    </row>
    <row r="20" spans="2:10">
      <c r="B20" s="5" t="str">
        <f>IF(C20&lt;&gt;"", MAX(B$10:B19)+1, "")</f>
        <v/>
      </c>
      <c r="C20" s="5"/>
      <c r="D20" s="5" t="str">
        <f>IF(E20&lt;&gt;"", MAX(D$10:D19)+1, "")</f>
        <v/>
      </c>
      <c r="E20" s="5"/>
      <c r="F20" s="5" t="str">
        <f>IF(G20&lt;&gt;"", MAX(F$10:F19)+1, "")</f>
        <v/>
      </c>
      <c r="G20" s="5"/>
      <c r="H20" s="6"/>
      <c r="I20" s="21" t="str">
        <f t="shared" si="0"/>
        <v/>
      </c>
      <c r="J20" t="str">
        <v xml:space="preserve"> </v>
      </c>
    </row>
    <row r="21" spans="2:10">
      <c r="B21" s="1" t="str">
        <f>IF(C21&lt;&gt;"", MAX(B$10:B20)+1, "")</f>
        <v/>
      </c>
      <c r="C21" s="1"/>
      <c r="D21" s="1"/>
      <c r="E21" s="3"/>
      <c r="F21" s="3"/>
      <c r="G21" s="3"/>
      <c r="H21" s="3"/>
      <c r="I21" s="3" t="str">
        <f t="shared" si="0"/>
        <v/>
      </c>
      <c r="J21" t="str">
        <v xml:space="preserve"> </v>
      </c>
    </row>
    <row r="22" spans="2:10">
      <c r="B22" s="5" t="str">
        <f>IF(C22&lt;&gt;"", MAX(B$10:B21)+1, "")</f>
        <v/>
      </c>
      <c r="C22" s="5"/>
      <c r="D22" s="5" t="str">
        <f>IF(E22&lt;&gt;"", MAX(D$10:D21)+1, "")</f>
        <v/>
      </c>
      <c r="E22" s="5"/>
      <c r="F22" s="5" t="str">
        <f>IF(G22&lt;&gt;"", MAX(F$10:F21)+1, "")</f>
        <v/>
      </c>
      <c r="G22" s="5"/>
      <c r="H22" s="6"/>
      <c r="I22" s="21" t="str">
        <f t="shared" si="0"/>
        <v/>
      </c>
      <c r="J22" t="str">
        <v xml:space="preserve"> </v>
      </c>
    </row>
    <row r="23" spans="2:10">
      <c r="B23" s="1" t="str">
        <f>IF(C23&lt;&gt;"", MAX(B$10:B22)+1, "")</f>
        <v/>
      </c>
      <c r="C23" s="1"/>
      <c r="D23" s="1"/>
      <c r="E23" s="3"/>
      <c r="F23" s="3"/>
      <c r="G23" s="3"/>
      <c r="H23" s="3"/>
      <c r="I23" s="3" t="str">
        <f t="shared" si="0"/>
        <v/>
      </c>
      <c r="J23" t="str">
        <v xml:space="preserve"> </v>
      </c>
    </row>
    <row r="24" spans="2:10">
      <c r="B24" s="5" t="str">
        <f>IF(C24&lt;&gt;"", MAX(B$10:B23)+1, "")</f>
        <v/>
      </c>
      <c r="C24" s="5"/>
      <c r="D24" s="5" t="str">
        <f>IF(E24&lt;&gt;"", MAX(D$10:D23)+1, "")</f>
        <v/>
      </c>
      <c r="E24" s="5"/>
      <c r="F24" s="5" t="str">
        <f>IF(G24&lt;&gt;"", MAX(F$10:F23)+1, "")</f>
        <v/>
      </c>
      <c r="G24" s="5"/>
      <c r="H24" s="6"/>
      <c r="I24" s="21" t="str">
        <f t="shared" si="0"/>
        <v/>
      </c>
      <c r="J24" t="str">
        <v xml:space="preserve"> </v>
      </c>
    </row>
    <row r="25" spans="2:10">
      <c r="B25" s="1" t="str">
        <f>IF(C25&lt;&gt;"", MAX(B$10:B24)+1, "")</f>
        <v/>
      </c>
      <c r="C25" s="1"/>
      <c r="D25" s="1"/>
      <c r="E25" s="3"/>
      <c r="F25" s="3"/>
      <c r="G25" s="3"/>
      <c r="H25" s="3"/>
      <c r="I25" s="3" t="str">
        <f t="shared" si="0"/>
        <v/>
      </c>
      <c r="J25" t="str">
        <v xml:space="preserve"> </v>
      </c>
    </row>
    <row r="26" spans="2:10">
      <c r="B26" s="5" t="str">
        <f>IF(C26&lt;&gt;"", MAX(B$10:B25)+1, "")</f>
        <v/>
      </c>
      <c r="C26" s="5"/>
      <c r="D26" s="5" t="str">
        <f>IF(E26&lt;&gt;"", MAX(D$10:D25)+1, "")</f>
        <v/>
      </c>
      <c r="E26" s="5"/>
      <c r="F26" s="5" t="str">
        <f>IF(G26&lt;&gt;"", MAX(F$10:F25)+1, "")</f>
        <v/>
      </c>
      <c r="G26" s="5"/>
      <c r="H26" s="6"/>
      <c r="I26" s="21" t="str">
        <f t="shared" si="0"/>
        <v/>
      </c>
      <c r="J26" t="str">
        <v xml:space="preserve"> </v>
      </c>
    </row>
    <row r="27" spans="2:10">
      <c r="B27" s="1" t="str">
        <f>IF(C27&lt;&gt;"", MAX(B$10:B26)+1, "")</f>
        <v/>
      </c>
      <c r="C27" s="1"/>
      <c r="D27" s="1"/>
      <c r="E27" s="3"/>
      <c r="F27" s="3"/>
      <c r="G27" s="3"/>
      <c r="H27" s="3"/>
      <c r="I27" s="3" t="str">
        <f t="shared" si="0"/>
        <v/>
      </c>
      <c r="J27" t="str">
        <v xml:space="preserve"> </v>
      </c>
    </row>
    <row r="28" spans="2:10">
      <c r="B28" s="5" t="str">
        <f>IF(C28&lt;&gt;"", MAX(B$10:B27)+1, "")</f>
        <v/>
      </c>
      <c r="C28" s="5"/>
      <c r="D28" s="5" t="str">
        <f>IF(E28&lt;&gt;"", MAX(D$10:D27)+1, "")</f>
        <v/>
      </c>
      <c r="E28" s="5"/>
      <c r="F28" s="5" t="str">
        <f>IF(G28&lt;&gt;"", MAX(F$10:F27)+1, "")</f>
        <v/>
      </c>
      <c r="G28" s="5"/>
      <c r="H28" s="6"/>
      <c r="I28" s="21" t="str">
        <f t="shared" si="0"/>
        <v/>
      </c>
      <c r="J28" t="str">
        <v xml:space="preserve"> </v>
      </c>
    </row>
    <row r="29" spans="2:10">
      <c r="B29" s="1" t="str">
        <f>IF(C29&lt;&gt;"", MAX(B$10:B28)+1, "")</f>
        <v/>
      </c>
      <c r="C29" s="1"/>
      <c r="D29" s="1"/>
      <c r="E29" s="3"/>
      <c r="F29" s="3"/>
      <c r="G29" s="3"/>
      <c r="H29" s="3"/>
      <c r="I29" s="3" t="str">
        <f t="shared" si="0"/>
        <v/>
      </c>
      <c r="J29" t="str">
        <v xml:space="preserve"> </v>
      </c>
    </row>
    <row r="30" spans="2:10">
      <c r="B30" s="5" t="str">
        <f>IF(C30&lt;&gt;"", MAX(B$10:B29)+1, "")</f>
        <v/>
      </c>
      <c r="C30" s="5"/>
      <c r="D30" s="5" t="str">
        <f>IF(E30&lt;&gt;"", MAX(D$10:D29)+1, "")</f>
        <v/>
      </c>
      <c r="E30" s="5"/>
      <c r="F30" s="5" t="str">
        <f>IF(G30&lt;&gt;"", MAX(F$10:F29)+1, "")</f>
        <v/>
      </c>
      <c r="G30" s="5"/>
      <c r="H30" s="6"/>
      <c r="I30" s="21" t="str">
        <f t="shared" si="0"/>
        <v/>
      </c>
      <c r="J30" t="str">
        <v xml:space="preserve"> </v>
      </c>
    </row>
    <row r="31" spans="2:10">
      <c r="B31" s="1" t="str">
        <f>IF(C31&lt;&gt;"", MAX(B$10:B30)+1, "")</f>
        <v/>
      </c>
      <c r="C31" s="1"/>
      <c r="D31" s="1"/>
      <c r="E31" s="3"/>
      <c r="F31" s="3"/>
      <c r="G31" s="3"/>
      <c r="H31" s="3"/>
      <c r="I31" s="3" t="str">
        <f t="shared" si="0"/>
        <v/>
      </c>
      <c r="J31" t="str">
        <v xml:space="preserve"> </v>
      </c>
    </row>
    <row r="32" spans="2:10">
      <c r="B32" s="5" t="str">
        <f>IF(C32&lt;&gt;"", MAX(B$10:B31)+1, "")</f>
        <v/>
      </c>
      <c r="C32" s="5"/>
      <c r="D32" s="5" t="str">
        <f>IF(E32&lt;&gt;"", MAX(D$10:D31)+1, "")</f>
        <v/>
      </c>
      <c r="E32" s="5"/>
      <c r="F32" s="5" t="str">
        <f>IF(G32&lt;&gt;"", MAX(F$10:F31)+1, "")</f>
        <v/>
      </c>
      <c r="G32" s="5"/>
      <c r="H32" s="6"/>
      <c r="I32" s="21" t="str">
        <f t="shared" si="0"/>
        <v/>
      </c>
      <c r="J32" t="str">
        <v xml:space="preserve"> </v>
      </c>
    </row>
    <row r="33" spans="2:10">
      <c r="B33" s="1" t="str">
        <f>IF(C33&lt;&gt;"", MAX(B$10:B32)+1, "")</f>
        <v/>
      </c>
      <c r="C33" s="1"/>
      <c r="D33" s="1"/>
      <c r="E33" s="3"/>
      <c r="F33" s="3"/>
      <c r="G33" s="3"/>
      <c r="H33" s="3"/>
      <c r="I33" s="3" t="str">
        <f t="shared" si="0"/>
        <v/>
      </c>
      <c r="J33" t="str">
        <v xml:space="preserve"> </v>
      </c>
    </row>
    <row r="34" spans="2:10">
      <c r="B34" s="5" t="str">
        <f>IF(C34&lt;&gt;"", MAX(B$10:B33)+1, "")</f>
        <v/>
      </c>
      <c r="C34" s="5"/>
      <c r="D34" s="5" t="str">
        <f>IF(E34&lt;&gt;"", MAX(D$10:D33)+1, "")</f>
        <v/>
      </c>
      <c r="E34" s="5"/>
      <c r="F34" s="5" t="str">
        <f>IF(G34&lt;&gt;"", MAX(F$10:F33)+1, "")</f>
        <v/>
      </c>
      <c r="G34" s="5"/>
      <c r="H34" s="6"/>
      <c r="I34" s="21" t="str">
        <f t="shared" si="0"/>
        <v/>
      </c>
      <c r="J34" t="str">
        <v xml:space="preserve"> </v>
      </c>
    </row>
    <row r="35" spans="2:10">
      <c r="B35" s="1" t="str">
        <f>IF(C35&lt;&gt;"", MAX(B$10:B34)+1, "")</f>
        <v/>
      </c>
      <c r="C35" s="1"/>
      <c r="D35" s="1"/>
      <c r="E35" s="3"/>
      <c r="F35" s="3"/>
      <c r="G35" s="3"/>
      <c r="H35" s="3"/>
      <c r="I35" s="3"/>
    </row>
    <row r="36" spans="2:10">
      <c r="C36" s="15" t="s">
        <v>36</v>
      </c>
      <c r="D36" s="16" t="e" vm="2">
        <f>SUBTOTAL(109,D10:D35)</f>
        <v>#VALUE!</v>
      </c>
      <c r="E36" s="14"/>
    </row>
    <row r="37" spans="2:10" ht="15">
      <c r="C37" s="17" t="s">
        <v>37</v>
      </c>
      <c r="D37" s="18" t="e" vm="2">
        <f>D36*0.03</f>
        <v>#VALUE!</v>
      </c>
      <c r="E37" s="14"/>
    </row>
    <row r="39" spans="2:10">
      <c r="B39" t="s">
        <v>38</v>
      </c>
    </row>
    <row r="40" spans="2:10" ht="16.5">
      <c r="B40" s="9" t="s">
        <v>34</v>
      </c>
      <c r="F40" s="10"/>
      <c r="G40" s="10"/>
      <c r="H40" s="10"/>
    </row>
    <row r="41" spans="2:10" ht="15">
      <c r="B41" s="9" t="s">
        <v>35</v>
      </c>
      <c r="F41" s="10"/>
      <c r="G41" s="11"/>
      <c r="H41" s="10"/>
    </row>
    <row r="42" spans="2:10">
      <c r="B42" s="9" t="s">
        <v>39</v>
      </c>
      <c r="F42" s="10"/>
      <c r="G42" s="10"/>
      <c r="H42" s="10"/>
    </row>
    <row r="43" spans="2:10">
      <c r="B43" s="9" t="s">
        <v>40</v>
      </c>
    </row>
  </sheetData>
  <sheetProtection algorithmName="SHA-512" hashValue="Xg3izkv+FI4U5sBV/oAMM40rFgwl5TMsSeKGr2IaAsKjYxvM5slF4RUx3MmUx+SDAdKgnLf3CRVGvWbG/Gf8Lw==" saltValue="Jz44HAisntz4D3gdt98nVQ==" spinCount="100000" sheet="1" objects="1" scenarios="1"/>
  <mergeCells count="5">
    <mergeCell ref="B8:I8"/>
    <mergeCell ref="C1:D1"/>
    <mergeCell ref="C3:D3"/>
    <mergeCell ref="C5:D5"/>
    <mergeCell ref="C6:D6"/>
  </mergeCells>
  <pageMargins left="0.7" right="0.7" top="0.78740157499999996" bottom="0.78740157499999996" header="0.3" footer="0.3"/>
  <pageSetup paperSize="9" scale="5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workbookViewId="0">
      <selection activeCell="C10" sqref="C10"/>
    </sheetView>
  </sheetViews>
  <sheetFormatPr baseColWidth="10" defaultColWidth="11.5" defaultRowHeight="14.25"/>
  <cols>
    <col min="1" max="1" width="13.375" bestFit="1" customWidth="1"/>
    <col min="5" max="5" width="13.5" bestFit="1" customWidth="1"/>
  </cols>
  <sheetData>
    <row r="1" spans="1:5">
      <c r="A1" t="s">
        <v>30</v>
      </c>
      <c r="B1" t="s">
        <v>30</v>
      </c>
      <c r="C1" s="2" t="s">
        <v>41</v>
      </c>
      <c r="E1" t="s">
        <v>42</v>
      </c>
    </row>
    <row r="2" spans="1:5">
      <c r="A2" t="s">
        <v>31</v>
      </c>
      <c r="B2" t="s">
        <v>31</v>
      </c>
      <c r="C2">
        <v>2015</v>
      </c>
      <c r="E2" t="s">
        <v>30</v>
      </c>
    </row>
    <row r="3" spans="1:5">
      <c r="A3" t="s">
        <v>43</v>
      </c>
      <c r="C3">
        <v>2019</v>
      </c>
      <c r="E3" t="s">
        <v>31</v>
      </c>
    </row>
    <row r="4" spans="1:5">
      <c r="C4">
        <v>2023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673A75CA4DC38429F2C92CCFD905592" ma:contentTypeVersion="4" ma:contentTypeDescription="Ein neues Dokument erstellen." ma:contentTypeScope="" ma:versionID="cd36d5d5e1e49bc65da7de5bd88c1995">
  <xsd:schema xmlns:xsd="http://www.w3.org/2001/XMLSchema" xmlns:xs="http://www.w3.org/2001/XMLSchema" xmlns:p="http://schemas.microsoft.com/office/2006/metadata/properties" xmlns:ns2="191f9791-630a-4789-bd4b-e849790b4186" targetNamespace="http://schemas.microsoft.com/office/2006/metadata/properties" ma:root="true" ma:fieldsID="dea2e5e67b1235ecb3adab1d0352681d" ns2:_="">
    <xsd:import namespace="191f9791-630a-4789-bd4b-e849790b41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1f9791-630a-4789-bd4b-e849790b4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D20F6C-733D-4AC4-8DC4-E3E8E071FEB6}">
  <ds:schemaRef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191f9791-630a-4789-bd4b-e849790b4186"/>
    <ds:schemaRef ds:uri="http://purl.org/dc/terms/"/>
    <ds:schemaRef ds:uri="http://www.w3.org/XML/1998/namespace"/>
  </ds:schemaRefs>
</ds:datastoreItem>
</file>

<file path=customXml/itemProps2.xml><?xml version="1.0" encoding="utf-8"?>
<ds:datastoreItem xmlns:ds="http://schemas.openxmlformats.org/officeDocument/2006/customXml" ds:itemID="{7CE3C922-FB09-4B9B-99F2-3DC388794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1f9791-630a-4789-bd4b-e849790b4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9774D7-4F9C-4B7C-B451-EA6AF019AD1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Information</vt:lpstr>
      <vt:lpstr>Eingabemaske</vt:lpstr>
      <vt:lpstr>Gebäudeinventar</vt:lpstr>
      <vt:lpstr>Ausgangsbasis</vt:lpstr>
      <vt:lpstr>Tabelle2</vt:lpstr>
      <vt:lpstr>Ausgangsbasis!Druckbereich</vt:lpstr>
      <vt:lpstr>Eingabemaske!Druckbereich</vt:lpstr>
      <vt:lpstr>Gebäudeinventar!Druckbereich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Zulehner</dc:creator>
  <cp:keywords/>
  <dc:description/>
  <cp:lastModifiedBy>Bianca Punz</cp:lastModifiedBy>
  <cp:revision/>
  <cp:lastPrinted>2025-07-15T09:45:18Z</cp:lastPrinted>
  <dcterms:created xsi:type="dcterms:W3CDTF">2025-05-27T07:30:37Z</dcterms:created>
  <dcterms:modified xsi:type="dcterms:W3CDTF">2025-10-02T06:32:17Z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0x0101002673A75CA4DC38429F2C92CCFD905592</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{"FileActivityType":"9","FileActivityTimeStamp":"2025-06-16T09:19:16.607Z","FileActivityUsersOnPage":[{"DisplayName":"Ralph Zulehner","Id":"ralph.zulehner@enu.at"},{"DisplayName":"Eva Otepka","Id":"eva.otepka@enu.at"}],"FileActivityNavigationId":null}</vt:lpwstr>
  </property>
  <property fmtid="{D5CDD505-2E9C-101B-9397-08002B2CF9AE}" pid="6" name="TriggerFlowInfo">
    <vt:lpwstr/>
  </property>
</Properties>
</file>